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thrine.LOS\Documents\Cathrine Div\LSK\"/>
    </mc:Choice>
  </mc:AlternateContent>
  <bookViews>
    <workbookView xWindow="0" yWindow="0" windowWidth="28800" windowHeight="13020"/>
  </bookViews>
  <sheets>
    <sheet name="Regnskap 2016-budsjett 2017" sheetId="1" r:id="rId1"/>
    <sheet name="Treningsoversikt" sheetId="9" r:id="rId2"/>
    <sheet name="medlemskontigenter" sheetId="8" r:id="rId3"/>
    <sheet name="Kurs" sheetId="3" r:id="rId4"/>
    <sheet name="Halleie" sheetId="10" r:id="rId5"/>
    <sheet name="Treninginnt klubb" sheetId="5" r:id="rId6"/>
    <sheet name="Dugnad-tilskudd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87" i="1"/>
  <c r="C92" i="1" s="1"/>
  <c r="E26" i="3"/>
  <c r="E14" i="3"/>
  <c r="E21" i="3"/>
  <c r="E31" i="3"/>
  <c r="E20" i="3"/>
  <c r="E13" i="3"/>
  <c r="E6" i="3"/>
  <c r="E24" i="3" s="1"/>
  <c r="P28" i="9" l="1"/>
  <c r="B68" i="3" l="1"/>
  <c r="D68" i="3" s="1"/>
  <c r="F68" i="3" s="1"/>
  <c r="F58" i="3"/>
  <c r="D44" i="3"/>
  <c r="D45" i="3"/>
  <c r="D46" i="3"/>
  <c r="D47" i="3"/>
  <c r="D48" i="3"/>
  <c r="D49" i="3"/>
  <c r="D50" i="3"/>
  <c r="D51" i="3"/>
  <c r="D52" i="3"/>
  <c r="D53" i="3"/>
  <c r="D54" i="3"/>
  <c r="D43" i="3"/>
  <c r="D9" i="8"/>
  <c r="D8" i="8"/>
  <c r="D7" i="8"/>
  <c r="D4" i="8"/>
  <c r="D56" i="3" l="1"/>
  <c r="B28" i="7"/>
  <c r="B2" i="7"/>
  <c r="B13" i="7" s="1"/>
  <c r="G38" i="3" l="1"/>
  <c r="I34" i="3"/>
  <c r="I35" i="3"/>
  <c r="I36" i="3"/>
  <c r="I37" i="3"/>
  <c r="I33" i="3"/>
  <c r="C56" i="1"/>
  <c r="F32" i="5"/>
  <c r="F29" i="5"/>
  <c r="F26" i="5"/>
  <c r="F24" i="5"/>
  <c r="F22" i="5"/>
  <c r="F21" i="5"/>
  <c r="F18" i="5"/>
  <c r="F19" i="5"/>
  <c r="F17" i="5"/>
  <c r="I38" i="3" l="1"/>
  <c r="E12" i="5"/>
  <c r="B12" i="5"/>
  <c r="G12" i="5"/>
  <c r="H5" i="5"/>
  <c r="H6" i="5"/>
  <c r="H7" i="5"/>
  <c r="H8" i="5"/>
  <c r="H12" i="5" s="1"/>
  <c r="H9" i="5"/>
  <c r="H10" i="5"/>
  <c r="H4" i="5"/>
  <c r="G5" i="5"/>
  <c r="G6" i="5"/>
  <c r="G7" i="5"/>
  <c r="G8" i="5"/>
  <c r="G9" i="5"/>
  <c r="G10" i="5"/>
  <c r="G4" i="5"/>
  <c r="D12" i="5"/>
  <c r="D5" i="5"/>
  <c r="D6" i="5"/>
  <c r="D7" i="5"/>
  <c r="D8" i="5"/>
  <c r="D9" i="5"/>
  <c r="D10" i="5"/>
  <c r="D4" i="5"/>
  <c r="E38" i="3"/>
  <c r="E5" i="3"/>
  <c r="E4" i="3"/>
  <c r="E12" i="3"/>
  <c r="E3" i="3"/>
  <c r="E11" i="3" s="1"/>
  <c r="E19" i="3" l="1"/>
  <c r="E25" i="3"/>
  <c r="E18" i="3"/>
  <c r="E28" i="3" s="1"/>
  <c r="E7" i="3"/>
  <c r="E29" i="3" l="1"/>
  <c r="C81" i="1" l="1"/>
  <c r="C53" i="1"/>
  <c r="C33" i="1"/>
  <c r="C20" i="1"/>
  <c r="C22" i="1" s="1"/>
  <c r="C82" i="1" l="1"/>
  <c r="C84" i="1" s="1"/>
  <c r="C93" i="1" s="1"/>
  <c r="C94" i="1" s="1"/>
</calcChain>
</file>

<file path=xl/sharedStrings.xml><?xml version="1.0" encoding="utf-8"?>
<sst xmlns="http://schemas.openxmlformats.org/spreadsheetml/2006/main" count="318" uniqueCount="212">
  <si>
    <t>kursinnt</t>
  </si>
  <si>
    <t>Dugnader</t>
  </si>
  <si>
    <t>Tilskudd</t>
  </si>
  <si>
    <t>Svømmestevner/treningsleir</t>
  </si>
  <si>
    <t>Utstyr</t>
  </si>
  <si>
    <t>Andre Inntekter</t>
  </si>
  <si>
    <t>Salgsinntekter avg.fritt</t>
  </si>
  <si>
    <t>Salgsinntekter</t>
  </si>
  <si>
    <t>Driftsinntekter</t>
  </si>
  <si>
    <t>Kurs Kostnader</t>
  </si>
  <si>
    <t>Medlemskontr/treningsavg</t>
  </si>
  <si>
    <t>Dugnader-vakter</t>
  </si>
  <si>
    <t>Andre kostnader</t>
  </si>
  <si>
    <t>Varekostnad</t>
  </si>
  <si>
    <t>Faste lønninger</t>
  </si>
  <si>
    <t>Påløpne feriepenger</t>
  </si>
  <si>
    <t>Fri telefon</t>
  </si>
  <si>
    <t>motkonto 52</t>
  </si>
  <si>
    <t>AGA</t>
  </si>
  <si>
    <t>AGA påløpne feriepenger</t>
  </si>
  <si>
    <t>Kantinekostn</t>
  </si>
  <si>
    <t>Yrkesskadeforsikring</t>
  </si>
  <si>
    <t>Andre personalkostn</t>
  </si>
  <si>
    <t>Lønnskostnad</t>
  </si>
  <si>
    <t>Annen Driftskostnad</t>
  </si>
  <si>
    <t>Driftskostnader</t>
  </si>
  <si>
    <t>DRIFTSRESULTAT</t>
  </si>
  <si>
    <t>Finansinntekter</t>
  </si>
  <si>
    <t>Finanskostnader</t>
  </si>
  <si>
    <t>Finansinntekt./ Finanskostn</t>
  </si>
  <si>
    <t>Resultat før skatt</t>
  </si>
  <si>
    <t>Årsoverskudd/underskudd</t>
  </si>
  <si>
    <t>Leie Hall</t>
  </si>
  <si>
    <t>Annen leie</t>
  </si>
  <si>
    <t>Driftsmaterialer</t>
  </si>
  <si>
    <t>Arb.klær</t>
  </si>
  <si>
    <t>Regnskapshonurar</t>
  </si>
  <si>
    <t>Kontorrek</t>
  </si>
  <si>
    <t>IT kostn</t>
  </si>
  <si>
    <t>Aviser/tidsskrifter</t>
  </si>
  <si>
    <t>Møter/trenerkurs</t>
  </si>
  <si>
    <t>Telefon</t>
  </si>
  <si>
    <t>Porto</t>
  </si>
  <si>
    <t>Reisekostn, ikke oppg.pl</t>
  </si>
  <si>
    <t>Bilgodgjørelse oppg.pl</t>
  </si>
  <si>
    <t>Domenekostn</t>
  </si>
  <si>
    <t>Reklamekostn</t>
  </si>
  <si>
    <t>Kontingent</t>
  </si>
  <si>
    <t>Gaver</t>
  </si>
  <si>
    <t>Forsikring</t>
  </si>
  <si>
    <t>Styre/bedr. Møter</t>
  </si>
  <si>
    <t>Bankkostn</t>
  </si>
  <si>
    <t>Kredittkortprov</t>
  </si>
  <si>
    <t>Annen kostn.</t>
  </si>
  <si>
    <t>Rekruttstevne</t>
  </si>
  <si>
    <t>Kakelotteri</t>
  </si>
  <si>
    <t>Budsjett 2017</t>
  </si>
  <si>
    <t>Dagkurs</t>
  </si>
  <si>
    <t xml:space="preserve">Periodisert lønn </t>
  </si>
  <si>
    <t>Premie pensjonsordning</t>
  </si>
  <si>
    <t>NM</t>
  </si>
  <si>
    <t>B</t>
  </si>
  <si>
    <t>C</t>
  </si>
  <si>
    <t>E</t>
  </si>
  <si>
    <t>Svømmekurs</t>
  </si>
  <si>
    <t>Ant kurssvømmere</t>
  </si>
  <si>
    <t>kursavgift</t>
  </si>
  <si>
    <t>medlemskont</t>
  </si>
  <si>
    <t>halleie</t>
  </si>
  <si>
    <t>trenerlønn</t>
  </si>
  <si>
    <t>Diplom/Pins</t>
  </si>
  <si>
    <t>kurs innt</t>
  </si>
  <si>
    <t>Kurs kost</t>
  </si>
  <si>
    <t>Kurs 1</t>
  </si>
  <si>
    <t>Kurs 2</t>
  </si>
  <si>
    <t>Kursinnt</t>
  </si>
  <si>
    <t>Kurs kostn</t>
  </si>
  <si>
    <t xml:space="preserve">VM </t>
  </si>
  <si>
    <t>FUS  barnehage</t>
  </si>
  <si>
    <t>Kon-tri crawlkurs</t>
  </si>
  <si>
    <t>Innvandrerkurs</t>
  </si>
  <si>
    <t>SFO</t>
  </si>
  <si>
    <t>Sum dagkurs</t>
  </si>
  <si>
    <t>Medl.kont kurs</t>
  </si>
  <si>
    <t>Treningsavg</t>
  </si>
  <si>
    <t>Medl.kont klubb</t>
  </si>
  <si>
    <t>Lisens Høy sats</t>
  </si>
  <si>
    <t>Lisens Lav sats</t>
  </si>
  <si>
    <t>Trening</t>
  </si>
  <si>
    <t>D</t>
  </si>
  <si>
    <t>Masters</t>
  </si>
  <si>
    <t>ant</t>
  </si>
  <si>
    <t>pris 1/2 år</t>
  </si>
  <si>
    <t>sum halvår</t>
  </si>
  <si>
    <t xml:space="preserve">ant </t>
  </si>
  <si>
    <t xml:space="preserve">Totalt innt </t>
  </si>
  <si>
    <t>tot.medl kont</t>
  </si>
  <si>
    <t>A - ungdom</t>
  </si>
  <si>
    <t>Halleie</t>
  </si>
  <si>
    <t xml:space="preserve">Netto innt </t>
  </si>
  <si>
    <t>Leie hall kurs</t>
  </si>
  <si>
    <t>Leie hall klubb</t>
  </si>
  <si>
    <t>Farrishallen</t>
  </si>
  <si>
    <t>Timer</t>
  </si>
  <si>
    <t>Sats</t>
  </si>
  <si>
    <t>Kvelde</t>
  </si>
  <si>
    <t>Pr uke</t>
  </si>
  <si>
    <t>Uke 1-25</t>
  </si>
  <si>
    <t>Uke 33-52</t>
  </si>
  <si>
    <t>Vinterferie, påske, høst, jul</t>
  </si>
  <si>
    <t>Nettoinnt</t>
  </si>
  <si>
    <t>Lønn kurs</t>
  </si>
  <si>
    <t>Lønn klubb</t>
  </si>
  <si>
    <t>Lønn fast klubb</t>
  </si>
  <si>
    <t>OTP</t>
  </si>
  <si>
    <t>Gaver til ansatte/bidragsytere</t>
  </si>
  <si>
    <t>Støttespillere/sponsor</t>
  </si>
  <si>
    <t>Konsulent</t>
  </si>
  <si>
    <t>Dugnad</t>
  </si>
  <si>
    <t>Badevakt</t>
  </si>
  <si>
    <t>Dugnad LHK</t>
  </si>
  <si>
    <t>Arena Larvik</t>
  </si>
  <si>
    <t>Avtalte Støttspillere</t>
  </si>
  <si>
    <t>Sponsor</t>
  </si>
  <si>
    <t>Kon-Tri</t>
  </si>
  <si>
    <t>Gjensidige</t>
  </si>
  <si>
    <t>Larviksbanken</t>
  </si>
  <si>
    <t>Grasrotandel</t>
  </si>
  <si>
    <t>Sparebank1BV</t>
  </si>
  <si>
    <t xml:space="preserve">Larvik kommune </t>
  </si>
  <si>
    <t>NSF</t>
  </si>
  <si>
    <t>MVA</t>
  </si>
  <si>
    <t>LAM</t>
  </si>
  <si>
    <t>Larvik Idrettsråd, Aktiv Larvik</t>
  </si>
  <si>
    <t>Totalt Dugnad</t>
  </si>
  <si>
    <t>Totalt Tilskudd</t>
  </si>
  <si>
    <t>Arrangementer egne</t>
  </si>
  <si>
    <t>Medlemskontingent</t>
  </si>
  <si>
    <t xml:space="preserve">Kurs </t>
  </si>
  <si>
    <t>ant personer</t>
  </si>
  <si>
    <t>medlemskontigent</t>
  </si>
  <si>
    <t>Klubb</t>
  </si>
  <si>
    <t>Pr semester</t>
  </si>
  <si>
    <t xml:space="preserve">Pr år </t>
  </si>
  <si>
    <t>KLubb</t>
  </si>
  <si>
    <t>Totalt klubb</t>
  </si>
  <si>
    <t>(Cleanworld kr 10000,- i 3 år, vil at dette skal øremerkes sosialt evt utstyr til alle svømmerne)</t>
  </si>
  <si>
    <t>Grethe Lill</t>
  </si>
  <si>
    <t>Juan</t>
  </si>
  <si>
    <t>Ingrid</t>
  </si>
  <si>
    <t>Martin</t>
  </si>
  <si>
    <t>Aya</t>
  </si>
  <si>
    <t>Amelia</t>
  </si>
  <si>
    <t>Elvir</t>
  </si>
  <si>
    <t>Trine</t>
  </si>
  <si>
    <t>Inger Lise</t>
  </si>
  <si>
    <t>Josephine</t>
  </si>
  <si>
    <t>Helene</t>
  </si>
  <si>
    <t>Caroline</t>
  </si>
  <si>
    <t>lønn pr uke</t>
  </si>
  <si>
    <t>Lønnssats</t>
  </si>
  <si>
    <t>ant timer</t>
  </si>
  <si>
    <t>Ella/Grethe Lill</t>
  </si>
  <si>
    <t>inkl lønnsøkning pga kompetanseheving</t>
  </si>
  <si>
    <t>VM kurs</t>
  </si>
  <si>
    <t>Katrine</t>
  </si>
  <si>
    <t xml:space="preserve">Elvir </t>
  </si>
  <si>
    <t>Andre konsulenttjenester (Birgitte)</t>
  </si>
  <si>
    <t>tid/dag</t>
  </si>
  <si>
    <t>Mandag</t>
  </si>
  <si>
    <t>Tirsdag</t>
  </si>
  <si>
    <t>Onsdag</t>
  </si>
  <si>
    <t>Torsdag</t>
  </si>
  <si>
    <t>Fredag</t>
  </si>
  <si>
    <t>lørdag</t>
  </si>
  <si>
    <t>Søndag</t>
  </si>
  <si>
    <t xml:space="preserve">Trim </t>
  </si>
  <si>
    <t>Trim</t>
  </si>
  <si>
    <t xml:space="preserve">  </t>
  </si>
  <si>
    <t>antall t</t>
  </si>
  <si>
    <t>kurs 14.15-15.15 VM</t>
  </si>
  <si>
    <t>VM</t>
  </si>
  <si>
    <t>NM?</t>
  </si>
  <si>
    <t xml:space="preserve">Kurs? </t>
  </si>
  <si>
    <t>16 -16.45</t>
  </si>
  <si>
    <t>masters</t>
  </si>
  <si>
    <t>privatundv</t>
  </si>
  <si>
    <t>D+E</t>
  </si>
  <si>
    <t>16.45-17.30 sjøløve</t>
  </si>
  <si>
    <t>B+C</t>
  </si>
  <si>
    <t>B + C</t>
  </si>
  <si>
    <t xml:space="preserve"> </t>
  </si>
  <si>
    <t>3?</t>
  </si>
  <si>
    <t xml:space="preserve">Totalt </t>
  </si>
  <si>
    <t>(23,75?)</t>
  </si>
  <si>
    <t>Kurs 3</t>
  </si>
  <si>
    <t>Kurskostn</t>
  </si>
  <si>
    <t>Netto innt inkl medl.kont</t>
  </si>
  <si>
    <t>Netto innt. Inkl medl.kont</t>
  </si>
  <si>
    <t>Total kurskostn</t>
  </si>
  <si>
    <t>totalt medlemskontigenter</t>
  </si>
  <si>
    <t>Medlemsskontigent</t>
  </si>
  <si>
    <t>Total Medlemskontigent</t>
  </si>
  <si>
    <t xml:space="preserve">Total innt kurs </t>
  </si>
  <si>
    <t>Netto innt kurs totalt 2017</t>
  </si>
  <si>
    <t>Totalt innt kurs 1,2 og 3</t>
  </si>
  <si>
    <t>støttespiller/sponsor</t>
  </si>
  <si>
    <t>Sosialt, Camp LSK/Kveldeleir</t>
  </si>
  <si>
    <t>Halleier</t>
  </si>
  <si>
    <t>Farrishallen og Kvelde kr 190,- pr time</t>
  </si>
  <si>
    <t>Hedrum (12,5 meters basseng) kr 105,- pr time</t>
  </si>
  <si>
    <t>Atletshallen kr 95,- pr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</si>
</sst>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1" xfId="0" applyBorder="1"/>
    <xf numFmtId="2" fontId="3" fillId="0" borderId="1" xfId="0" applyNumberFormat="1" applyFont="1" applyBorder="1"/>
    <xf numFmtId="0" fontId="3" fillId="0" borderId="1" xfId="0" applyFont="1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0" fontId="3" fillId="0" borderId="0" xfId="0" applyFont="1"/>
    <xf numFmtId="20" fontId="0" fillId="0" borderId="1" xfId="0" applyNumberFormat="1" applyBorder="1"/>
    <xf numFmtId="0" fontId="1" fillId="0" borderId="0" xfId="0" applyFont="1"/>
    <xf numFmtId="0" fontId="4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4"/>
  <sheetViews>
    <sheetView tabSelected="1" workbookViewId="0">
      <selection activeCell="G12" sqref="G12"/>
    </sheetView>
  </sheetViews>
  <sheetFormatPr baseColWidth="10" defaultRowHeight="15" x14ac:dyDescent="0.25"/>
  <cols>
    <col min="1" max="1" width="5" bestFit="1" customWidth="1"/>
    <col min="2" max="2" width="40.7109375" bestFit="1" customWidth="1"/>
    <col min="3" max="3" width="18.7109375" style="1" bestFit="1" customWidth="1"/>
  </cols>
  <sheetData>
    <row r="2" spans="1:34" ht="21" x14ac:dyDescent="0.35">
      <c r="A2" s="3"/>
      <c r="B2" s="3"/>
      <c r="C2" s="4" t="s">
        <v>56</v>
      </c>
    </row>
    <row r="3" spans="1:34" x14ac:dyDescent="0.25">
      <c r="A3" s="3">
        <v>3010</v>
      </c>
      <c r="B3" s="3" t="s">
        <v>0</v>
      </c>
      <c r="C3" s="6">
        <v>-280400</v>
      </c>
    </row>
    <row r="4" spans="1:34" s="13" customFormat="1" x14ac:dyDescent="0.25">
      <c r="A4" s="11"/>
      <c r="B4" s="11" t="s">
        <v>57</v>
      </c>
      <c r="C4" s="12">
        <v>-59500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x14ac:dyDescent="0.25">
      <c r="A5" s="3">
        <v>3012</v>
      </c>
      <c r="B5" s="3" t="s">
        <v>83</v>
      </c>
      <c r="C5" s="6">
        <v>-28750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s="13" customFormat="1" x14ac:dyDescent="0.25">
      <c r="A6" s="11"/>
      <c r="B6" s="11" t="s">
        <v>84</v>
      </c>
      <c r="C6" s="12">
        <v>-338000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s="13" customFormat="1" x14ac:dyDescent="0.25">
      <c r="A7" s="11"/>
      <c r="B7" s="11" t="s">
        <v>85</v>
      </c>
      <c r="C7" s="12">
        <v>-23500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s="13" customFormat="1" x14ac:dyDescent="0.25">
      <c r="A8" s="11"/>
      <c r="B8" s="11" t="s">
        <v>86</v>
      </c>
      <c r="C8" s="1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s="13" customFormat="1" x14ac:dyDescent="0.25">
      <c r="A9" s="11"/>
      <c r="B9" s="11" t="s">
        <v>87</v>
      </c>
      <c r="C9" s="1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x14ac:dyDescent="0.25">
      <c r="A10" s="3">
        <v>3014</v>
      </c>
      <c r="B10" s="3" t="s">
        <v>1</v>
      </c>
      <c r="C10" s="6">
        <v>-185000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x14ac:dyDescent="0.25">
      <c r="A11" s="3">
        <v>3016</v>
      </c>
      <c r="B11" s="3" t="s">
        <v>2</v>
      </c>
      <c r="C11" s="6">
        <v>-415000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1:34" x14ac:dyDescent="0.25">
      <c r="A12" s="3">
        <v>3018</v>
      </c>
      <c r="B12" s="3" t="s">
        <v>3</v>
      </c>
      <c r="C12" s="6">
        <v>-510000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x14ac:dyDescent="0.25">
      <c r="A13" s="3">
        <v>3020</v>
      </c>
      <c r="B13" s="3"/>
      <c r="C13" s="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4" x14ac:dyDescent="0.25">
      <c r="A14" s="3">
        <v>3022</v>
      </c>
      <c r="B14" s="3" t="s">
        <v>4</v>
      </c>
      <c r="C14" s="6"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4" x14ac:dyDescent="0.25">
      <c r="A15" s="3">
        <v>3024</v>
      </c>
      <c r="B15" s="3" t="s">
        <v>5</v>
      </c>
      <c r="C15" s="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4" x14ac:dyDescent="0.25">
      <c r="A16" s="3">
        <v>3026</v>
      </c>
      <c r="B16" s="3" t="s">
        <v>207</v>
      </c>
      <c r="C16" s="6">
        <v>-7500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x14ac:dyDescent="0.25">
      <c r="A17" s="3">
        <v>3110</v>
      </c>
      <c r="B17" s="3" t="s">
        <v>6</v>
      </c>
      <c r="C17" s="6">
        <v>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1:34" s="13" customFormat="1" x14ac:dyDescent="0.25">
      <c r="A18" s="11">
        <v>3320</v>
      </c>
      <c r="B18" s="11" t="s">
        <v>116</v>
      </c>
      <c r="C18" s="12">
        <v>-18000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x14ac:dyDescent="0.25">
      <c r="A19" s="3"/>
      <c r="B19" s="3"/>
      <c r="C19" s="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x14ac:dyDescent="0.25">
      <c r="A20" s="3"/>
      <c r="B20" s="7" t="s">
        <v>7</v>
      </c>
      <c r="C20" s="8">
        <f>SUM(C3:C18)</f>
        <v>-1865650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x14ac:dyDescent="0.25">
      <c r="A21" s="3">
        <v>3900</v>
      </c>
      <c r="B21" s="7"/>
      <c r="C21" s="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x14ac:dyDescent="0.25">
      <c r="A22" s="3"/>
      <c r="B22" s="7" t="s">
        <v>8</v>
      </c>
      <c r="C22" s="8">
        <f t="shared" ref="C22" si="0">SUM(C20)</f>
        <v>-1865650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x14ac:dyDescent="0.25">
      <c r="A23" s="3"/>
      <c r="B23" s="3"/>
      <c r="C23" s="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x14ac:dyDescent="0.25">
      <c r="A24" s="3">
        <v>4010</v>
      </c>
      <c r="B24" s="3" t="s">
        <v>9</v>
      </c>
      <c r="C24" s="6">
        <v>30000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16" customFormat="1" x14ac:dyDescent="0.25">
      <c r="A25" s="14">
        <v>4012</v>
      </c>
      <c r="B25" s="14" t="s">
        <v>10</v>
      </c>
      <c r="C25" s="15">
        <v>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x14ac:dyDescent="0.25">
      <c r="A26" s="3">
        <v>4014</v>
      </c>
      <c r="B26" s="3" t="s">
        <v>11</v>
      </c>
      <c r="C26" s="6">
        <v>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x14ac:dyDescent="0.25">
      <c r="A27" s="3">
        <v>4018</v>
      </c>
      <c r="B27" s="3" t="s">
        <v>3</v>
      </c>
      <c r="C27" s="6">
        <v>540000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4" x14ac:dyDescent="0.25">
      <c r="A28" s="3">
        <v>4020</v>
      </c>
      <c r="B28" s="3" t="s">
        <v>136</v>
      </c>
      <c r="C28" s="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1:34" x14ac:dyDescent="0.25">
      <c r="A29" s="3">
        <v>4022</v>
      </c>
      <c r="B29" s="3" t="s">
        <v>4</v>
      </c>
      <c r="C29" s="6">
        <v>50000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4" x14ac:dyDescent="0.25">
      <c r="A30" s="3">
        <v>4024</v>
      </c>
      <c r="B30" s="3" t="s">
        <v>12</v>
      </c>
      <c r="C30" s="6">
        <v>15000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x14ac:dyDescent="0.25">
      <c r="A31" s="3">
        <v>4026</v>
      </c>
      <c r="B31" s="3" t="s">
        <v>207</v>
      </c>
      <c r="C31" s="6">
        <v>25000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4" x14ac:dyDescent="0.25">
      <c r="A32" s="3"/>
      <c r="B32" s="3" t="s">
        <v>191</v>
      </c>
      <c r="C32" s="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5" x14ac:dyDescent="0.25">
      <c r="A33" s="3"/>
      <c r="B33" s="7" t="s">
        <v>13</v>
      </c>
      <c r="C33" s="8">
        <f t="shared" ref="C33" si="1">SUM(C24:C32)</f>
        <v>660000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5" x14ac:dyDescent="0.25">
      <c r="A34" s="3"/>
      <c r="B34" s="3"/>
      <c r="C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5" x14ac:dyDescent="0.25">
      <c r="A35" s="3">
        <v>5010</v>
      </c>
      <c r="B35" s="3" t="s">
        <v>14</v>
      </c>
      <c r="C35" s="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35" s="13" customFormat="1" x14ac:dyDescent="0.25">
      <c r="A36" s="11"/>
      <c r="B36" s="11" t="s">
        <v>111</v>
      </c>
      <c r="C36" s="12">
        <v>155000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13" customFormat="1" x14ac:dyDescent="0.25">
      <c r="A37" s="11"/>
      <c r="B37" s="11" t="s">
        <v>112</v>
      </c>
      <c r="C37" s="12">
        <v>180000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13" customFormat="1" x14ac:dyDescent="0.25">
      <c r="A38" s="11"/>
      <c r="B38" s="11" t="s">
        <v>113</v>
      </c>
      <c r="C38" s="12">
        <v>390000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x14ac:dyDescent="0.25">
      <c r="A39" s="3">
        <v>5090</v>
      </c>
      <c r="B39" s="3" t="s">
        <v>58</v>
      </c>
      <c r="C39" s="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x14ac:dyDescent="0.25">
      <c r="A40" s="3">
        <v>5190</v>
      </c>
      <c r="B40" s="3" t="s">
        <v>15</v>
      </c>
      <c r="C40" s="6">
        <v>73950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x14ac:dyDescent="0.25">
      <c r="A41" s="3">
        <v>5220</v>
      </c>
      <c r="B41" s="3" t="s">
        <v>16</v>
      </c>
      <c r="C41" s="6">
        <v>4392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x14ac:dyDescent="0.25">
      <c r="A42" s="3">
        <v>5291</v>
      </c>
      <c r="B42" s="3" t="s">
        <v>17</v>
      </c>
      <c r="C42" s="6">
        <v>-4392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x14ac:dyDescent="0.25">
      <c r="A43" s="3">
        <v>5410</v>
      </c>
      <c r="B43" s="3" t="s">
        <v>18</v>
      </c>
      <c r="C43" s="6">
        <v>112652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x14ac:dyDescent="0.25">
      <c r="A44" s="3">
        <v>5411</v>
      </c>
      <c r="B44" s="3" t="s">
        <v>19</v>
      </c>
      <c r="C44" s="6">
        <v>10427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 x14ac:dyDescent="0.25">
      <c r="A45" s="3">
        <v>5420</v>
      </c>
      <c r="B45" s="3" t="s">
        <v>114</v>
      </c>
      <c r="C45" s="6">
        <v>7500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 x14ac:dyDescent="0.25">
      <c r="A46" s="3">
        <v>5430</v>
      </c>
      <c r="B46" s="3" t="s">
        <v>59</v>
      </c>
      <c r="C46" s="6">
        <v>0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 x14ac:dyDescent="0.25">
      <c r="A47" s="3">
        <v>5520</v>
      </c>
      <c r="B47" s="3" t="s">
        <v>20</v>
      </c>
      <c r="C47" s="6">
        <v>0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x14ac:dyDescent="0.25">
      <c r="A48" s="3">
        <v>5920</v>
      </c>
      <c r="B48" s="3" t="s">
        <v>21</v>
      </c>
      <c r="C48" s="6">
        <v>0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x14ac:dyDescent="0.25">
      <c r="A49" s="3">
        <v>5960</v>
      </c>
      <c r="B49" s="3" t="s">
        <v>115</v>
      </c>
      <c r="C49" s="6">
        <v>10000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x14ac:dyDescent="0.25">
      <c r="A50" s="3">
        <v>5990</v>
      </c>
      <c r="B50" s="3" t="s">
        <v>22</v>
      </c>
      <c r="C50" s="6">
        <v>15000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x14ac:dyDescent="0.25">
      <c r="A51" s="3">
        <v>6790</v>
      </c>
      <c r="B51" s="3" t="s">
        <v>167</v>
      </c>
      <c r="C51" s="6">
        <v>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x14ac:dyDescent="0.25">
      <c r="A52" s="3"/>
      <c r="B52" s="3"/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x14ac:dyDescent="0.25">
      <c r="A53" s="3"/>
      <c r="B53" s="7" t="s">
        <v>23</v>
      </c>
      <c r="C53" s="8">
        <f t="shared" ref="C53" si="2">SUM(C35:C52)</f>
        <v>954529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x14ac:dyDescent="0.25">
      <c r="A54" s="3"/>
      <c r="B54" s="3"/>
      <c r="C54" s="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x14ac:dyDescent="0.25">
      <c r="A55" s="3">
        <v>6300</v>
      </c>
      <c r="B55" s="3" t="s">
        <v>32</v>
      </c>
      <c r="C55" s="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13" customFormat="1" x14ac:dyDescent="0.25">
      <c r="A56" s="11"/>
      <c r="B56" s="11" t="s">
        <v>100</v>
      </c>
      <c r="C56" s="12">
        <f>20000+6000</f>
        <v>26000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13" customFormat="1" x14ac:dyDescent="0.25">
      <c r="A57" s="11"/>
      <c r="B57" s="11" t="s">
        <v>101</v>
      </c>
      <c r="C57" s="12">
        <v>250000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x14ac:dyDescent="0.25">
      <c r="A58" s="3">
        <v>6490</v>
      </c>
      <c r="B58" s="3" t="s">
        <v>33</v>
      </c>
      <c r="C58" s="6">
        <v>20000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x14ac:dyDescent="0.25">
      <c r="A59" s="3">
        <v>6550</v>
      </c>
      <c r="B59" s="3" t="s">
        <v>34</v>
      </c>
      <c r="C59" s="6">
        <v>10000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x14ac:dyDescent="0.25">
      <c r="A60" s="3">
        <v>6570</v>
      </c>
      <c r="B60" s="3" t="s">
        <v>35</v>
      </c>
      <c r="C60" s="6">
        <v>10000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x14ac:dyDescent="0.25">
      <c r="A61" s="3">
        <v>6705</v>
      </c>
      <c r="B61" s="3" t="s">
        <v>36</v>
      </c>
      <c r="C61" s="6">
        <v>120000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s="13" customFormat="1" x14ac:dyDescent="0.25">
      <c r="A62" s="11">
        <v>6709</v>
      </c>
      <c r="B62" s="11" t="s">
        <v>117</v>
      </c>
      <c r="C62" s="12">
        <v>20000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x14ac:dyDescent="0.25">
      <c r="A63" s="3">
        <v>6800</v>
      </c>
      <c r="B63" s="3" t="s">
        <v>37</v>
      </c>
      <c r="C63" s="6">
        <v>4000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x14ac:dyDescent="0.25">
      <c r="A64" s="3">
        <v>6810</v>
      </c>
      <c r="B64" s="3" t="s">
        <v>38</v>
      </c>
      <c r="C64" s="6">
        <v>0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x14ac:dyDescent="0.25">
      <c r="A65" s="3">
        <v>6840</v>
      </c>
      <c r="B65" s="3" t="s">
        <v>39</v>
      </c>
      <c r="C65" s="6">
        <v>4400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x14ac:dyDescent="0.25">
      <c r="A66" s="3">
        <v>6860</v>
      </c>
      <c r="B66" s="3" t="s">
        <v>40</v>
      </c>
      <c r="C66" s="6">
        <v>40000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x14ac:dyDescent="0.25">
      <c r="A67" s="3">
        <v>6900</v>
      </c>
      <c r="B67" s="3" t="s">
        <v>41</v>
      </c>
      <c r="C67" s="6">
        <v>6500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1:35" x14ac:dyDescent="0.25">
      <c r="A68" s="3">
        <v>6940</v>
      </c>
      <c r="B68" s="3" t="s">
        <v>42</v>
      </c>
      <c r="C68" s="6">
        <v>1000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5" x14ac:dyDescent="0.25">
      <c r="A69" s="3">
        <v>7100</v>
      </c>
      <c r="B69" s="3" t="s">
        <v>44</v>
      </c>
      <c r="C69" s="6">
        <v>20000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5" x14ac:dyDescent="0.25">
      <c r="A70" s="3">
        <v>7140</v>
      </c>
      <c r="B70" s="3" t="s">
        <v>43</v>
      </c>
      <c r="C70" s="6">
        <v>2000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5" x14ac:dyDescent="0.25">
      <c r="A71" s="3">
        <v>7310</v>
      </c>
      <c r="B71" s="3" t="s">
        <v>45</v>
      </c>
      <c r="C71" s="6">
        <v>0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5" x14ac:dyDescent="0.25">
      <c r="A72" s="3">
        <v>7320</v>
      </c>
      <c r="B72" s="3" t="s">
        <v>46</v>
      </c>
      <c r="C72" s="6">
        <v>7500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5" x14ac:dyDescent="0.25">
      <c r="A73" s="3">
        <v>7400</v>
      </c>
      <c r="B73" s="3" t="s">
        <v>47</v>
      </c>
      <c r="C73" s="6">
        <v>5000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5" x14ac:dyDescent="0.25">
      <c r="A74" s="3">
        <v>7420</v>
      </c>
      <c r="B74" s="3" t="s">
        <v>48</v>
      </c>
      <c r="C74" s="6">
        <v>5000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5" x14ac:dyDescent="0.25">
      <c r="A75" s="3">
        <v>7500</v>
      </c>
      <c r="B75" s="3" t="s">
        <v>49</v>
      </c>
      <c r="C75" s="6">
        <v>12000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5" x14ac:dyDescent="0.25">
      <c r="A76" s="3">
        <v>7700</v>
      </c>
      <c r="B76" s="3" t="s">
        <v>50</v>
      </c>
      <c r="C76" s="6">
        <v>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5" x14ac:dyDescent="0.25">
      <c r="A77" s="3">
        <v>7770</v>
      </c>
      <c r="B77" s="3" t="s">
        <v>51</v>
      </c>
      <c r="C77" s="6">
        <v>500</v>
      </c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5" x14ac:dyDescent="0.25">
      <c r="A78" s="3">
        <v>7780</v>
      </c>
      <c r="B78" s="3" t="s">
        <v>52</v>
      </c>
      <c r="C78" s="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5" x14ac:dyDescent="0.25">
      <c r="A79" s="3">
        <v>7790</v>
      </c>
      <c r="B79" s="3" t="s">
        <v>53</v>
      </c>
      <c r="C79" s="6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5" x14ac:dyDescent="0.25">
      <c r="A80" s="3"/>
      <c r="B80" s="3"/>
      <c r="C80" s="6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x14ac:dyDescent="0.25">
      <c r="A81" s="3"/>
      <c r="B81" s="7" t="s">
        <v>24</v>
      </c>
      <c r="C81" s="8">
        <f>SUM(C55:C80)</f>
        <v>563900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x14ac:dyDescent="0.25">
      <c r="A82" s="3"/>
      <c r="B82" s="7" t="s">
        <v>25</v>
      </c>
      <c r="C82" s="8">
        <f>SUM(C33+C53+C81)</f>
        <v>2178429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x14ac:dyDescent="0.25">
      <c r="A83" s="3"/>
      <c r="B83" s="7"/>
      <c r="C83" s="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x14ac:dyDescent="0.25">
      <c r="A84" s="3"/>
      <c r="B84" s="7" t="s">
        <v>26</v>
      </c>
      <c r="C84" s="8">
        <f>SUM(C22+C82)</f>
        <v>312779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x14ac:dyDescent="0.25">
      <c r="A85" s="3"/>
      <c r="B85" s="3"/>
      <c r="C85" s="6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x14ac:dyDescent="0.25">
      <c r="A86" s="3">
        <v>8050</v>
      </c>
      <c r="B86" s="3"/>
      <c r="C86" s="6">
        <v>-7020.42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x14ac:dyDescent="0.25">
      <c r="A87" s="3"/>
      <c r="B87" s="7" t="s">
        <v>27</v>
      </c>
      <c r="C87" s="6">
        <f>SUM(C86)</f>
        <v>-7020.42</v>
      </c>
    </row>
    <row r="88" spans="1:34" x14ac:dyDescent="0.25">
      <c r="A88" s="3"/>
      <c r="B88" s="3"/>
      <c r="C88" s="6"/>
    </row>
    <row r="89" spans="1:34" x14ac:dyDescent="0.25">
      <c r="A89" s="3">
        <v>8160</v>
      </c>
      <c r="B89" s="3"/>
      <c r="C89" s="6">
        <v>217</v>
      </c>
    </row>
    <row r="90" spans="1:34" x14ac:dyDescent="0.25">
      <c r="A90" s="3"/>
      <c r="B90" s="7" t="s">
        <v>28</v>
      </c>
      <c r="C90" s="6">
        <f>SUM(C89)</f>
        <v>217</v>
      </c>
    </row>
    <row r="91" spans="1:34" x14ac:dyDescent="0.25">
      <c r="A91" s="3"/>
      <c r="B91" s="3"/>
      <c r="C91" s="6"/>
    </row>
    <row r="92" spans="1:34" x14ac:dyDescent="0.25">
      <c r="A92" s="3"/>
      <c r="B92" s="7" t="s">
        <v>29</v>
      </c>
      <c r="C92" s="6">
        <f>SUM(C87+C90)</f>
        <v>-6803.42</v>
      </c>
    </row>
    <row r="93" spans="1:34" x14ac:dyDescent="0.25">
      <c r="A93" s="3"/>
      <c r="B93" s="7" t="s">
        <v>30</v>
      </c>
      <c r="C93" s="6">
        <f t="shared" ref="C93" si="3">SUM(C84+C92)</f>
        <v>305975.58</v>
      </c>
    </row>
    <row r="94" spans="1:34" s="2" customFormat="1" ht="23.25" x14ac:dyDescent="0.35">
      <c r="A94" s="9"/>
      <c r="B94" s="9" t="s">
        <v>31</v>
      </c>
      <c r="C94" s="10">
        <f t="shared" ref="C94" si="4">SUM(C93)</f>
        <v>305975.58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>
      <selection activeCell="K36" sqref="K36"/>
    </sheetView>
  </sheetViews>
  <sheetFormatPr baseColWidth="10" defaultRowHeight="15" x14ac:dyDescent="0.25"/>
  <cols>
    <col min="1" max="1" width="10.28515625" bestFit="1" customWidth="1"/>
    <col min="2" max="2" width="11.28515625" bestFit="1" customWidth="1"/>
    <col min="3" max="3" width="5.42578125" bestFit="1" customWidth="1"/>
    <col min="4" max="4" width="10" bestFit="1" customWidth="1"/>
    <col min="5" max="5" width="4.28515625" bestFit="1" customWidth="1"/>
    <col min="6" max="6" width="17.85546875" bestFit="1" customWidth="1"/>
    <col min="7" max="7" width="5" bestFit="1" customWidth="1"/>
    <col min="8" max="8" width="10.85546875" bestFit="1" customWidth="1"/>
    <col min="9" max="9" width="5.42578125" bestFit="1" customWidth="1"/>
    <col min="10" max="10" width="9.7109375" bestFit="1" customWidth="1"/>
    <col min="11" max="11" width="18.5703125" bestFit="1" customWidth="1"/>
    <col min="12" max="12" width="9" bestFit="1" customWidth="1"/>
    <col min="14" max="14" width="10.28515625" bestFit="1" customWidth="1"/>
  </cols>
  <sheetData>
    <row r="1" spans="1:15" s="17" customFormat="1" ht="21" x14ac:dyDescent="0.35">
      <c r="A1" s="5" t="s">
        <v>168</v>
      </c>
      <c r="B1" s="5" t="s">
        <v>169</v>
      </c>
      <c r="C1" s="5"/>
      <c r="D1" s="5" t="s">
        <v>170</v>
      </c>
      <c r="E1" s="5"/>
      <c r="F1" s="5" t="s">
        <v>171</v>
      </c>
      <c r="G1" s="5"/>
      <c r="H1" s="5" t="s">
        <v>172</v>
      </c>
      <c r="I1" s="5"/>
      <c r="J1" s="5" t="s">
        <v>173</v>
      </c>
      <c r="K1" s="5"/>
      <c r="L1" s="5" t="s">
        <v>174</v>
      </c>
      <c r="M1" s="5"/>
      <c r="N1" s="5" t="s">
        <v>175</v>
      </c>
      <c r="O1" s="5"/>
    </row>
    <row r="2" spans="1:15" x14ac:dyDescent="0.25">
      <c r="A2" s="18">
        <v>0.22916666666666666</v>
      </c>
      <c r="B2" s="3" t="s">
        <v>60</v>
      </c>
      <c r="C2" s="3" t="s">
        <v>176</v>
      </c>
      <c r="D2" s="3"/>
      <c r="E2" s="3"/>
      <c r="F2" s="3" t="s">
        <v>60</v>
      </c>
      <c r="G2" s="3" t="s">
        <v>177</v>
      </c>
      <c r="H2" s="3" t="s">
        <v>60</v>
      </c>
      <c r="I2" s="3" t="s">
        <v>176</v>
      </c>
      <c r="J2" s="3"/>
      <c r="K2" s="3"/>
      <c r="L2" s="3"/>
      <c r="M2" s="3"/>
      <c r="N2" s="3"/>
      <c r="O2" s="3"/>
    </row>
    <row r="3" spans="1:15" x14ac:dyDescent="0.25">
      <c r="A3" s="18">
        <v>0.25</v>
      </c>
      <c r="B3" s="3" t="s">
        <v>60</v>
      </c>
      <c r="C3" s="3" t="s">
        <v>176</v>
      </c>
      <c r="D3" s="3"/>
      <c r="E3" s="3"/>
      <c r="F3" s="3" t="s">
        <v>60</v>
      </c>
      <c r="G3" s="3" t="s">
        <v>177</v>
      </c>
      <c r="H3" s="3" t="s">
        <v>60</v>
      </c>
      <c r="I3" s="3" t="s">
        <v>176</v>
      </c>
      <c r="J3" s="3"/>
      <c r="K3" s="3"/>
      <c r="L3" s="3"/>
      <c r="M3" s="3"/>
      <c r="N3" s="3"/>
      <c r="O3" s="3"/>
    </row>
    <row r="4" spans="1:15" x14ac:dyDescent="0.25">
      <c r="A4" s="18">
        <v>0.27083333333333331</v>
      </c>
      <c r="B4" s="3" t="s">
        <v>60</v>
      </c>
      <c r="C4" s="3" t="s">
        <v>176</v>
      </c>
      <c r="D4" s="3"/>
      <c r="E4" s="3"/>
      <c r="F4" s="3" t="s">
        <v>60</v>
      </c>
      <c r="G4" s="3" t="s">
        <v>177</v>
      </c>
      <c r="H4" s="3" t="s">
        <v>60</v>
      </c>
      <c r="I4" s="3" t="s">
        <v>176</v>
      </c>
      <c r="J4" s="3"/>
      <c r="K4" s="3"/>
      <c r="L4" s="3"/>
      <c r="M4" s="3"/>
      <c r="N4" s="3"/>
      <c r="O4" s="3"/>
    </row>
    <row r="5" spans="1:15" x14ac:dyDescent="0.25">
      <c r="A5" s="18">
        <v>0.29166666666666669</v>
      </c>
      <c r="B5" s="3" t="s">
        <v>60</v>
      </c>
      <c r="C5" s="3" t="s">
        <v>176</v>
      </c>
      <c r="D5" s="3"/>
      <c r="E5" s="3"/>
      <c r="F5" s="3" t="s">
        <v>60</v>
      </c>
      <c r="G5" s="3" t="s">
        <v>177</v>
      </c>
      <c r="H5" s="3" t="s">
        <v>60</v>
      </c>
      <c r="I5" s="3" t="s">
        <v>176</v>
      </c>
      <c r="J5" s="3"/>
      <c r="K5" s="3"/>
      <c r="L5" s="3"/>
      <c r="M5" s="3"/>
      <c r="N5" s="3"/>
      <c r="O5" s="3"/>
    </row>
    <row r="6" spans="1:15" x14ac:dyDescent="0.25">
      <c r="A6" s="18">
        <v>0.3125</v>
      </c>
      <c r="B6" s="3" t="s">
        <v>60</v>
      </c>
      <c r="C6" s="3" t="s">
        <v>176</v>
      </c>
      <c r="D6" s="3" t="s">
        <v>178</v>
      </c>
      <c r="E6" s="3"/>
      <c r="F6" s="3" t="s">
        <v>60</v>
      </c>
      <c r="G6" s="3" t="s">
        <v>177</v>
      </c>
      <c r="H6" s="3" t="s">
        <v>60</v>
      </c>
      <c r="I6" s="3" t="s">
        <v>176</v>
      </c>
      <c r="J6" s="3"/>
      <c r="K6" s="3"/>
      <c r="L6" s="3"/>
      <c r="M6" s="3"/>
      <c r="N6" s="3"/>
      <c r="O6" s="3"/>
    </row>
    <row r="7" spans="1:15" x14ac:dyDescent="0.25">
      <c r="A7" t="s">
        <v>179</v>
      </c>
      <c r="B7">
        <v>2</v>
      </c>
      <c r="F7">
        <v>2</v>
      </c>
      <c r="H7">
        <v>2</v>
      </c>
    </row>
    <row r="9" spans="1:15" x14ac:dyDescent="0.25">
      <c r="A9" s="18">
        <v>0.58333333333333337</v>
      </c>
      <c r="B9" s="3"/>
      <c r="C9" s="3"/>
      <c r="D9" s="3"/>
      <c r="E9" s="3"/>
      <c r="F9" s="3"/>
      <c r="G9" s="3"/>
      <c r="H9" s="3"/>
      <c r="I9" s="3"/>
      <c r="J9" s="3"/>
      <c r="K9" s="3" t="s">
        <v>180</v>
      </c>
      <c r="L9" s="3"/>
      <c r="M9" s="3"/>
      <c r="N9" s="3"/>
      <c r="O9" s="3"/>
    </row>
    <row r="10" spans="1:15" x14ac:dyDescent="0.25">
      <c r="A10" s="18">
        <v>0.60416666666666663</v>
      </c>
      <c r="B10" s="3"/>
      <c r="C10" s="3"/>
      <c r="D10" s="3"/>
      <c r="E10" s="3"/>
      <c r="F10" s="3"/>
      <c r="G10" s="3"/>
      <c r="H10" s="3"/>
      <c r="I10" s="3"/>
      <c r="J10" s="3"/>
      <c r="K10" s="3" t="s">
        <v>181</v>
      </c>
      <c r="L10" s="3"/>
      <c r="M10" s="3"/>
      <c r="N10" s="3"/>
      <c r="O10" s="3"/>
    </row>
    <row r="11" spans="1:15" x14ac:dyDescent="0.25">
      <c r="A11" s="18">
        <v>0.625</v>
      </c>
      <c r="B11" s="3" t="s">
        <v>60</v>
      </c>
      <c r="C11" s="3" t="s">
        <v>176</v>
      </c>
      <c r="D11" s="3"/>
      <c r="E11" s="3"/>
      <c r="F11" s="3"/>
      <c r="G11" s="3"/>
      <c r="H11" s="3"/>
      <c r="I11" s="3"/>
      <c r="J11" s="3" t="s">
        <v>60</v>
      </c>
      <c r="K11" s="3" t="s">
        <v>181</v>
      </c>
      <c r="L11" s="3"/>
      <c r="M11" s="3"/>
      <c r="N11" s="3" t="s">
        <v>182</v>
      </c>
      <c r="O11" s="3" t="s">
        <v>183</v>
      </c>
    </row>
    <row r="12" spans="1:15" x14ac:dyDescent="0.25">
      <c r="A12" s="18">
        <v>0.64583333333333337</v>
      </c>
      <c r="B12" s="3" t="s">
        <v>60</v>
      </c>
      <c r="C12" s="3" t="s">
        <v>176</v>
      </c>
      <c r="D12" s="3"/>
      <c r="E12" s="3"/>
      <c r="F12" s="3"/>
      <c r="G12" s="3"/>
      <c r="H12" s="3"/>
      <c r="I12" s="3"/>
      <c r="J12" s="3" t="s">
        <v>60</v>
      </c>
      <c r="K12" s="3" t="s">
        <v>61</v>
      </c>
      <c r="L12" s="3"/>
      <c r="M12" s="3"/>
      <c r="N12" s="3" t="s">
        <v>182</v>
      </c>
      <c r="O12" s="3" t="s">
        <v>183</v>
      </c>
    </row>
    <row r="13" spans="1:15" x14ac:dyDescent="0.25">
      <c r="A13" s="18">
        <v>0.66666666666666663</v>
      </c>
      <c r="B13" s="3" t="s">
        <v>60</v>
      </c>
      <c r="C13" s="3" t="s">
        <v>176</v>
      </c>
      <c r="D13" s="3" t="s">
        <v>60</v>
      </c>
      <c r="E13" s="3"/>
      <c r="F13" s="3" t="s">
        <v>184</v>
      </c>
      <c r="G13" s="3"/>
      <c r="H13" s="3" t="s">
        <v>60</v>
      </c>
      <c r="I13" s="3" t="s">
        <v>177</v>
      </c>
      <c r="J13" s="3" t="s">
        <v>60</v>
      </c>
      <c r="K13" s="3" t="s">
        <v>61</v>
      </c>
      <c r="L13" s="3" t="s">
        <v>185</v>
      </c>
      <c r="M13" s="3"/>
      <c r="N13" s="3" t="s">
        <v>182</v>
      </c>
      <c r="O13" s="3" t="s">
        <v>183</v>
      </c>
    </row>
    <row r="14" spans="1:15" x14ac:dyDescent="0.25">
      <c r="A14" s="18">
        <v>0.6875</v>
      </c>
      <c r="B14" s="3" t="s">
        <v>60</v>
      </c>
      <c r="C14" s="3" t="s">
        <v>176</v>
      </c>
      <c r="D14" s="3" t="s">
        <v>60</v>
      </c>
      <c r="E14" s="3"/>
      <c r="F14" s="3" t="s">
        <v>186</v>
      </c>
      <c r="G14" s="3" t="s">
        <v>187</v>
      </c>
      <c r="H14" s="3" t="s">
        <v>60</v>
      </c>
      <c r="I14" s="3" t="s">
        <v>177</v>
      </c>
      <c r="J14" s="3" t="s">
        <v>60</v>
      </c>
      <c r="K14" s="3" t="s">
        <v>61</v>
      </c>
      <c r="L14" s="3" t="s">
        <v>185</v>
      </c>
      <c r="M14" s="3"/>
      <c r="N14" s="3" t="s">
        <v>182</v>
      </c>
      <c r="O14" s="3" t="s">
        <v>183</v>
      </c>
    </row>
    <row r="15" spans="1:15" x14ac:dyDescent="0.25">
      <c r="A15" s="18">
        <v>0.70833333333333337</v>
      </c>
      <c r="B15" s="3" t="s">
        <v>60</v>
      </c>
      <c r="C15" s="3" t="s">
        <v>176</v>
      </c>
      <c r="D15" s="3" t="s">
        <v>60</v>
      </c>
      <c r="E15" s="3" t="s">
        <v>187</v>
      </c>
      <c r="F15" s="3" t="s">
        <v>188</v>
      </c>
      <c r="G15" s="3" t="s">
        <v>187</v>
      </c>
      <c r="H15" s="3" t="s">
        <v>60</v>
      </c>
      <c r="I15" s="3" t="s">
        <v>177</v>
      </c>
      <c r="J15" s="3" t="s">
        <v>60</v>
      </c>
      <c r="K15" s="3"/>
      <c r="L15" s="3" t="s">
        <v>185</v>
      </c>
      <c r="M15" s="3"/>
      <c r="N15" s="3" t="s">
        <v>182</v>
      </c>
      <c r="O15" s="3" t="s">
        <v>183</v>
      </c>
    </row>
    <row r="16" spans="1:15" x14ac:dyDescent="0.25">
      <c r="A16" s="18">
        <v>0.72916666666666663</v>
      </c>
      <c r="B16" s="3"/>
      <c r="C16" s="3"/>
      <c r="D16" s="3" t="s">
        <v>60</v>
      </c>
      <c r="E16" s="3" t="s">
        <v>187</v>
      </c>
      <c r="F16" s="3" t="s">
        <v>189</v>
      </c>
      <c r="G16" s="3" t="s">
        <v>187</v>
      </c>
      <c r="H16" s="3" t="s">
        <v>60</v>
      </c>
      <c r="I16" s="3" t="s">
        <v>177</v>
      </c>
      <c r="J16" s="3"/>
      <c r="K16" s="3"/>
      <c r="L16" s="3" t="s">
        <v>185</v>
      </c>
      <c r="M16" s="3"/>
      <c r="N16" s="3" t="s">
        <v>182</v>
      </c>
      <c r="O16" s="3" t="s">
        <v>183</v>
      </c>
    </row>
    <row r="17" spans="1:17" x14ac:dyDescent="0.25">
      <c r="A17" s="18">
        <v>0.75</v>
      </c>
      <c r="B17" s="3"/>
      <c r="C17" s="3"/>
      <c r="D17" s="3" t="s">
        <v>60</v>
      </c>
      <c r="E17" s="3" t="s">
        <v>187</v>
      </c>
      <c r="F17" s="3" t="s">
        <v>190</v>
      </c>
      <c r="G17" s="3"/>
      <c r="H17" s="3" t="s">
        <v>60</v>
      </c>
      <c r="I17" s="3" t="s">
        <v>177</v>
      </c>
      <c r="J17" s="3"/>
      <c r="K17" s="3"/>
      <c r="L17" s="3"/>
      <c r="M17" s="3"/>
      <c r="N17" s="3" t="s">
        <v>182</v>
      </c>
      <c r="O17" s="3" t="s">
        <v>183</v>
      </c>
    </row>
    <row r="18" spans="1:17" x14ac:dyDescent="0.25">
      <c r="A18" s="18">
        <v>0.77083333333333337</v>
      </c>
      <c r="B18" s="3"/>
      <c r="C18" s="3"/>
      <c r="D18" s="3"/>
      <c r="E18" s="3"/>
      <c r="F18" s="3" t="s">
        <v>189</v>
      </c>
      <c r="G18" s="3"/>
      <c r="H18" s="3"/>
      <c r="I18" s="3"/>
      <c r="J18" s="3"/>
      <c r="K18" s="3"/>
      <c r="L18" s="3"/>
      <c r="M18" s="3"/>
      <c r="N18" s="3"/>
      <c r="O18" s="3"/>
    </row>
    <row r="19" spans="1:17" x14ac:dyDescent="0.25">
      <c r="A19" s="18">
        <v>0.79166666666666663</v>
      </c>
      <c r="B19" s="3"/>
      <c r="C19" s="3"/>
      <c r="D19" s="3"/>
      <c r="E19" s="3"/>
      <c r="F19" s="3" t="s">
        <v>189</v>
      </c>
      <c r="G19" s="3"/>
      <c r="H19" s="3"/>
      <c r="I19" s="3"/>
      <c r="J19" s="3"/>
      <c r="K19" s="3"/>
      <c r="L19" s="3"/>
      <c r="M19" s="3"/>
      <c r="N19" s="3"/>
      <c r="O19" s="3"/>
    </row>
    <row r="20" spans="1:17" x14ac:dyDescent="0.25">
      <c r="A20" s="18">
        <v>0.8125</v>
      </c>
      <c r="B20" s="3"/>
      <c r="C20" s="3"/>
      <c r="D20" s="3"/>
      <c r="E20" s="3"/>
      <c r="F20" s="3" t="s">
        <v>61</v>
      </c>
      <c r="G20" s="3"/>
      <c r="H20" s="3"/>
      <c r="I20" s="3"/>
      <c r="J20" s="3"/>
      <c r="K20" s="3"/>
      <c r="L20" s="3"/>
      <c r="M20" s="3"/>
      <c r="N20" s="3"/>
      <c r="O20" s="3"/>
    </row>
    <row r="21" spans="1:17" x14ac:dyDescent="0.25">
      <c r="A21" s="18">
        <v>0.83333333333333337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7" x14ac:dyDescent="0.25">
      <c r="A22" s="18">
        <v>0.85416666666666663</v>
      </c>
      <c r="B22" s="3"/>
      <c r="C22" s="3"/>
      <c r="D22" s="3"/>
      <c r="E22" s="3"/>
      <c r="F22" s="3" t="s">
        <v>90</v>
      </c>
      <c r="G22" s="3"/>
      <c r="H22" s="3"/>
      <c r="I22" s="3"/>
      <c r="J22" s="3"/>
      <c r="K22" s="3"/>
      <c r="L22" s="3"/>
      <c r="M22" s="3"/>
      <c r="N22" s="3"/>
      <c r="O22" s="3"/>
    </row>
    <row r="23" spans="1:17" x14ac:dyDescent="0.25">
      <c r="A23" s="18">
        <v>0.875</v>
      </c>
      <c r="B23" s="3"/>
      <c r="C23" s="3"/>
      <c r="D23" s="3"/>
      <c r="E23" s="3"/>
      <c r="F23" s="3" t="s">
        <v>90</v>
      </c>
      <c r="G23" s="3"/>
      <c r="H23" s="3"/>
      <c r="I23" s="3"/>
      <c r="J23" s="3"/>
      <c r="K23" s="3"/>
      <c r="L23" s="3"/>
      <c r="M23" s="3"/>
      <c r="N23" s="3"/>
      <c r="O23" s="3"/>
    </row>
    <row r="24" spans="1:17" x14ac:dyDescent="0.25">
      <c r="A24" s="18">
        <v>0.89583333333333337</v>
      </c>
      <c r="B24" s="3" t="s">
        <v>191</v>
      </c>
      <c r="C24" s="3"/>
      <c r="D24" s="3"/>
      <c r="E24" s="3"/>
      <c r="F24" s="3" t="s">
        <v>90</v>
      </c>
      <c r="G24" s="3"/>
      <c r="H24" s="3"/>
      <c r="I24" s="3"/>
      <c r="J24" s="3"/>
      <c r="K24" s="3"/>
      <c r="L24" s="3"/>
      <c r="M24" s="3"/>
      <c r="N24" s="3"/>
      <c r="O24" s="3"/>
    </row>
    <row r="26" spans="1:17" x14ac:dyDescent="0.25">
      <c r="A26" t="s">
        <v>179</v>
      </c>
      <c r="B26">
        <v>2</v>
      </c>
      <c r="D26">
        <v>2</v>
      </c>
      <c r="F26">
        <v>4.5</v>
      </c>
      <c r="H26">
        <v>2</v>
      </c>
      <c r="J26">
        <v>2.75</v>
      </c>
      <c r="L26">
        <v>1.5</v>
      </c>
      <c r="N26" t="s">
        <v>192</v>
      </c>
    </row>
    <row r="28" spans="1:17" x14ac:dyDescent="0.25">
      <c r="A28" t="s">
        <v>193</v>
      </c>
      <c r="B28">
        <v>4</v>
      </c>
      <c r="D28">
        <v>2</v>
      </c>
      <c r="F28">
        <v>6.5</v>
      </c>
      <c r="H28">
        <v>4</v>
      </c>
      <c r="J28">
        <v>2.75</v>
      </c>
      <c r="L28">
        <v>1.5</v>
      </c>
      <c r="N28" t="s">
        <v>192</v>
      </c>
      <c r="P28">
        <f>SUM(B28:O28)</f>
        <v>20.75</v>
      </c>
      <c r="Q28" t="s">
        <v>194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"/>
    </sheetView>
  </sheetViews>
  <sheetFormatPr baseColWidth="10" defaultRowHeight="15" x14ac:dyDescent="0.25"/>
  <sheetData>
    <row r="1" spans="1:4" x14ac:dyDescent="0.25">
      <c r="A1" t="s">
        <v>137</v>
      </c>
    </row>
    <row r="3" spans="1:4" x14ac:dyDescent="0.25">
      <c r="A3" t="s">
        <v>138</v>
      </c>
      <c r="B3" t="s">
        <v>139</v>
      </c>
      <c r="C3" t="s">
        <v>140</v>
      </c>
    </row>
    <row r="4" spans="1:4" x14ac:dyDescent="0.25">
      <c r="B4">
        <v>150</v>
      </c>
      <c r="C4">
        <v>250</v>
      </c>
      <c r="D4">
        <f>SUM(B4*C4)</f>
        <v>37500</v>
      </c>
    </row>
    <row r="7" spans="1:4" x14ac:dyDescent="0.25">
      <c r="A7" t="s">
        <v>141</v>
      </c>
      <c r="B7">
        <v>74</v>
      </c>
      <c r="C7">
        <v>250</v>
      </c>
      <c r="D7">
        <f t="shared" ref="D7:D8" si="0">SUM(B7*C7)</f>
        <v>18500</v>
      </c>
    </row>
    <row r="8" spans="1:4" x14ac:dyDescent="0.25">
      <c r="A8" t="s">
        <v>144</v>
      </c>
      <c r="B8">
        <v>20</v>
      </c>
      <c r="C8">
        <v>250</v>
      </c>
      <c r="D8">
        <f t="shared" si="0"/>
        <v>5000</v>
      </c>
    </row>
    <row r="9" spans="1:4" x14ac:dyDescent="0.25">
      <c r="A9" t="s">
        <v>145</v>
      </c>
      <c r="D9">
        <f>SUM(D7:D8)</f>
        <v>23500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G19" sqref="G19"/>
    </sheetView>
  </sheetViews>
  <sheetFormatPr baseColWidth="10" defaultRowHeight="15" x14ac:dyDescent="0.25"/>
  <cols>
    <col min="1" max="1" width="37.28515625" bestFit="1" customWidth="1"/>
    <col min="2" max="2" width="17.85546875" bestFit="1" customWidth="1"/>
    <col min="3" max="3" width="9.7109375" bestFit="1" customWidth="1"/>
    <col min="4" max="4" width="13.28515625" bestFit="1" customWidth="1"/>
    <col min="5" max="5" width="7" bestFit="1" customWidth="1"/>
    <col min="6" max="6" width="7.140625" bestFit="1" customWidth="1"/>
    <col min="7" max="7" width="10.5703125" bestFit="1" customWidth="1"/>
    <col min="8" max="8" width="12" bestFit="1" customWidth="1"/>
    <col min="9" max="9" width="9.7109375" bestFit="1" customWidth="1"/>
  </cols>
  <sheetData>
    <row r="1" spans="1:10" x14ac:dyDescent="0.25">
      <c r="A1" t="s">
        <v>64</v>
      </c>
    </row>
    <row r="2" spans="1:10" s="19" customFormat="1" x14ac:dyDescent="0.25">
      <c r="B2" s="19" t="s">
        <v>65</v>
      </c>
      <c r="C2" s="19" t="s">
        <v>66</v>
      </c>
      <c r="D2" s="19" t="s">
        <v>67</v>
      </c>
      <c r="F2" s="19" t="s">
        <v>68</v>
      </c>
      <c r="G2" s="19" t="s">
        <v>69</v>
      </c>
      <c r="H2" s="19" t="s">
        <v>70</v>
      </c>
    </row>
    <row r="3" spans="1:10" x14ac:dyDescent="0.25">
      <c r="A3" s="3" t="s">
        <v>73</v>
      </c>
      <c r="B3" s="3">
        <v>75</v>
      </c>
      <c r="C3" s="3">
        <v>1290</v>
      </c>
      <c r="D3" s="3"/>
      <c r="E3" s="3">
        <f>SUM(B3*(C3+D3))</f>
        <v>96750</v>
      </c>
      <c r="F3" s="3">
        <v>10000</v>
      </c>
      <c r="G3" s="3">
        <v>60000</v>
      </c>
      <c r="H3" s="3">
        <v>5700</v>
      </c>
      <c r="I3" s="3"/>
      <c r="J3" s="3"/>
    </row>
    <row r="4" spans="1:10" x14ac:dyDescent="0.25">
      <c r="A4" s="3" t="s">
        <v>74</v>
      </c>
      <c r="B4" s="3">
        <v>40</v>
      </c>
      <c r="C4" s="3">
        <v>1290</v>
      </c>
      <c r="D4" s="3"/>
      <c r="E4" s="3">
        <f>SUM(B4*(C4+D4))</f>
        <v>51600</v>
      </c>
      <c r="F4" s="3">
        <v>10000</v>
      </c>
      <c r="G4" s="3">
        <v>60000</v>
      </c>
      <c r="H4" s="3">
        <v>5700</v>
      </c>
      <c r="I4" s="3"/>
      <c r="J4" s="3"/>
    </row>
    <row r="5" spans="1:10" x14ac:dyDescent="0.25">
      <c r="A5" s="3" t="s">
        <v>74</v>
      </c>
      <c r="B5" s="3">
        <v>35</v>
      </c>
      <c r="C5" s="3">
        <v>1390</v>
      </c>
      <c r="D5" s="3">
        <v>0</v>
      </c>
      <c r="E5" s="3">
        <f>SUM(B5*(C5+D5))</f>
        <v>48650</v>
      </c>
      <c r="F5" s="3"/>
      <c r="G5" s="3"/>
      <c r="H5" s="3"/>
      <c r="I5" s="3"/>
      <c r="J5" s="3"/>
    </row>
    <row r="6" spans="1:10" x14ac:dyDescent="0.25">
      <c r="A6" s="3" t="s">
        <v>195</v>
      </c>
      <c r="B6" s="3">
        <v>60</v>
      </c>
      <c r="C6" s="3">
        <v>1390</v>
      </c>
      <c r="D6" s="3"/>
      <c r="E6" s="3">
        <f>SUM(B6*C6)</f>
        <v>83400</v>
      </c>
      <c r="F6" s="3"/>
      <c r="G6" s="3"/>
      <c r="H6" s="3"/>
      <c r="I6" s="3"/>
      <c r="J6" s="3"/>
    </row>
    <row r="7" spans="1:10" x14ac:dyDescent="0.25">
      <c r="A7" s="3" t="s">
        <v>205</v>
      </c>
      <c r="B7" s="3"/>
      <c r="C7" s="3"/>
      <c r="D7" s="3"/>
      <c r="E7" s="3">
        <f>SUM(E3:E6)</f>
        <v>280400</v>
      </c>
      <c r="F7" s="3"/>
      <c r="G7" s="3"/>
      <c r="H7" s="3"/>
      <c r="I7" s="3"/>
      <c r="J7" s="3"/>
    </row>
    <row r="8" spans="1:10" x14ac:dyDescent="0.25">
      <c r="A8" s="3" t="s">
        <v>200</v>
      </c>
      <c r="B8" s="3">
        <v>115</v>
      </c>
      <c r="C8" s="3"/>
      <c r="D8" s="3">
        <v>250</v>
      </c>
      <c r="E8" s="3">
        <v>28750</v>
      </c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73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 t="s">
        <v>71</v>
      </c>
      <c r="B11" s="3"/>
      <c r="C11" s="3"/>
      <c r="D11" s="3"/>
      <c r="E11" s="3">
        <f>E3</f>
        <v>96750</v>
      </c>
      <c r="F11" s="3"/>
      <c r="G11" s="3"/>
      <c r="H11" s="3"/>
      <c r="I11" s="3"/>
      <c r="J11" s="3"/>
    </row>
    <row r="12" spans="1:10" x14ac:dyDescent="0.25">
      <c r="A12" s="3" t="s">
        <v>72</v>
      </c>
      <c r="B12" s="3"/>
      <c r="C12" s="3"/>
      <c r="D12" s="3"/>
      <c r="E12" s="3">
        <f>SUM(F3+G3+H3)</f>
        <v>75700</v>
      </c>
      <c r="F12" s="3"/>
      <c r="G12" s="3"/>
      <c r="H12" s="3"/>
      <c r="I12" s="3"/>
      <c r="J12" s="3"/>
    </row>
    <row r="13" spans="1:10" x14ac:dyDescent="0.25">
      <c r="A13" s="3" t="s">
        <v>201</v>
      </c>
      <c r="B13" s="3">
        <v>75</v>
      </c>
      <c r="C13" s="3"/>
      <c r="D13" s="3">
        <v>250</v>
      </c>
      <c r="E13" s="3">
        <f>SUM(B13*D13)</f>
        <v>18750</v>
      </c>
      <c r="F13" s="3"/>
      <c r="G13" s="3"/>
      <c r="H13" s="3"/>
      <c r="I13" s="3"/>
      <c r="J13" s="3"/>
    </row>
    <row r="14" spans="1:10" x14ac:dyDescent="0.25">
      <c r="A14" s="3" t="s">
        <v>198</v>
      </c>
      <c r="B14" s="3"/>
      <c r="C14" s="3"/>
      <c r="D14" s="3"/>
      <c r="E14" s="3">
        <f>SUM(E11-E12+E13)</f>
        <v>39800</v>
      </c>
      <c r="F14" s="3"/>
      <c r="G14" s="3"/>
      <c r="H14" s="3"/>
      <c r="I14" s="3"/>
      <c r="J14" s="3"/>
    </row>
    <row r="15" spans="1:10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 t="s">
        <v>74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 t="s">
        <v>75</v>
      </c>
      <c r="B18" s="3"/>
      <c r="C18" s="3"/>
      <c r="D18" s="3"/>
      <c r="E18" s="3">
        <f>SUM(E4+E5)</f>
        <v>100250</v>
      </c>
      <c r="F18" s="3"/>
      <c r="G18" s="3"/>
      <c r="H18" s="3"/>
      <c r="I18" s="3"/>
      <c r="J18" s="3"/>
    </row>
    <row r="19" spans="1:10" x14ac:dyDescent="0.25">
      <c r="A19" s="3" t="s">
        <v>76</v>
      </c>
      <c r="B19" s="3"/>
      <c r="C19" s="3"/>
      <c r="D19" s="3"/>
      <c r="E19" s="3">
        <f>SUM(E12)</f>
        <v>75700</v>
      </c>
      <c r="F19" s="3"/>
      <c r="G19" s="3"/>
      <c r="H19" s="3"/>
      <c r="I19" s="3"/>
      <c r="J19" s="3"/>
    </row>
    <row r="20" spans="1:10" x14ac:dyDescent="0.25">
      <c r="A20" s="3" t="s">
        <v>201</v>
      </c>
      <c r="B20" s="3">
        <v>40</v>
      </c>
      <c r="C20" s="3"/>
      <c r="D20" s="3">
        <v>250</v>
      </c>
      <c r="E20" s="3">
        <f>SUM(B20*D20)</f>
        <v>10000</v>
      </c>
      <c r="F20" s="3"/>
      <c r="G20" s="3"/>
      <c r="H20" s="3"/>
      <c r="I20" s="3"/>
      <c r="J20" s="3"/>
    </row>
    <row r="21" spans="1:10" x14ac:dyDescent="0.25">
      <c r="A21" s="3" t="s">
        <v>197</v>
      </c>
      <c r="B21" s="3"/>
      <c r="C21" s="3"/>
      <c r="D21" s="3"/>
      <c r="E21" s="3">
        <f>SUM(E18-E19+E20)</f>
        <v>34550</v>
      </c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 t="s">
        <v>195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 t="s">
        <v>75</v>
      </c>
      <c r="B24" s="3"/>
      <c r="C24" s="3"/>
      <c r="D24" s="3"/>
      <c r="E24" s="3">
        <f>SUM(E6)</f>
        <v>83400</v>
      </c>
      <c r="F24" s="3"/>
      <c r="G24" s="3"/>
      <c r="H24" s="3"/>
      <c r="I24" s="3"/>
      <c r="J24" s="3"/>
    </row>
    <row r="25" spans="1:10" x14ac:dyDescent="0.25">
      <c r="A25" s="3" t="s">
        <v>196</v>
      </c>
      <c r="B25" s="3"/>
      <c r="C25" s="3"/>
      <c r="D25" s="3"/>
      <c r="E25" s="3">
        <f>SUM(E12/2)</f>
        <v>37850</v>
      </c>
      <c r="F25" s="3"/>
      <c r="G25" s="3"/>
      <c r="H25" s="3"/>
      <c r="I25" s="3"/>
      <c r="J25" s="3"/>
    </row>
    <row r="26" spans="1:10" x14ac:dyDescent="0.25">
      <c r="A26" s="3" t="s">
        <v>99</v>
      </c>
      <c r="B26" s="3"/>
      <c r="C26" s="3"/>
      <c r="D26" s="3"/>
      <c r="E26" s="3">
        <f>SUM(E24-E25)</f>
        <v>45550</v>
      </c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7" t="s">
        <v>203</v>
      </c>
      <c r="B28" s="7"/>
      <c r="C28" s="7"/>
      <c r="D28" s="7"/>
      <c r="E28" s="7">
        <f>SUM(E11+E18+E24)</f>
        <v>280400</v>
      </c>
      <c r="F28" s="3"/>
      <c r="G28" s="3"/>
      <c r="H28" s="3"/>
      <c r="I28" s="3"/>
      <c r="J28" s="3"/>
    </row>
    <row r="29" spans="1:10" x14ac:dyDescent="0.25">
      <c r="A29" s="7" t="s">
        <v>199</v>
      </c>
      <c r="B29" s="7"/>
      <c r="C29" s="7"/>
      <c r="D29" s="7"/>
      <c r="E29" s="7">
        <f>SUM(E12+E19+E25)</f>
        <v>189250</v>
      </c>
      <c r="F29" s="3"/>
      <c r="G29" s="3"/>
      <c r="H29" s="3"/>
      <c r="I29" s="3"/>
      <c r="J29" s="3"/>
    </row>
    <row r="30" spans="1:10" x14ac:dyDescent="0.25">
      <c r="A30" s="7" t="s">
        <v>202</v>
      </c>
      <c r="B30" s="7">
        <v>115</v>
      </c>
      <c r="C30" s="7"/>
      <c r="D30" s="7">
        <v>250</v>
      </c>
      <c r="E30" s="7">
        <v>28750</v>
      </c>
      <c r="F30" s="3"/>
      <c r="G30" s="3"/>
      <c r="H30" s="3"/>
      <c r="I30" s="3"/>
      <c r="J30" s="3"/>
    </row>
    <row r="31" spans="1:10" x14ac:dyDescent="0.25">
      <c r="A31" s="7" t="s">
        <v>204</v>
      </c>
      <c r="B31" s="7"/>
      <c r="C31" s="7"/>
      <c r="D31" s="7"/>
      <c r="E31" s="7">
        <f>SUM(E28-E29+E30)</f>
        <v>119900</v>
      </c>
      <c r="F31" s="3"/>
      <c r="G31" s="3"/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 t="s">
        <v>110</v>
      </c>
      <c r="J32" s="3"/>
    </row>
    <row r="33" spans="1:10" x14ac:dyDescent="0.25">
      <c r="A33" s="3" t="s">
        <v>77</v>
      </c>
      <c r="B33" s="3"/>
      <c r="C33" s="3"/>
      <c r="D33" s="3"/>
      <c r="E33" s="3">
        <v>37000</v>
      </c>
      <c r="F33" s="3">
        <v>1900</v>
      </c>
      <c r="G33" s="3">
        <v>9000</v>
      </c>
      <c r="H33" s="3"/>
      <c r="I33" s="3">
        <f>SUM(E33-F33-G33)</f>
        <v>26100</v>
      </c>
      <c r="J33" s="3"/>
    </row>
    <row r="34" spans="1:10" x14ac:dyDescent="0.25">
      <c r="A34" s="3" t="s">
        <v>78</v>
      </c>
      <c r="B34" s="3"/>
      <c r="C34" s="3"/>
      <c r="D34" s="3"/>
      <c r="E34" s="3">
        <v>22500</v>
      </c>
      <c r="F34" s="3">
        <v>1200</v>
      </c>
      <c r="G34" s="3">
        <v>9000</v>
      </c>
      <c r="H34" s="3"/>
      <c r="I34" s="3">
        <f t="shared" ref="I34:I37" si="0">SUM(E34-F34-G34)</f>
        <v>12300</v>
      </c>
      <c r="J34" s="3"/>
    </row>
    <row r="35" spans="1:10" x14ac:dyDescent="0.25">
      <c r="A35" s="3" t="s">
        <v>79</v>
      </c>
      <c r="B35" s="3"/>
      <c r="C35" s="3"/>
      <c r="D35" s="3"/>
      <c r="E35" s="3"/>
      <c r="F35" s="3">
        <v>2470</v>
      </c>
      <c r="G35" s="3">
        <v>7800</v>
      </c>
      <c r="H35" s="3"/>
      <c r="I35" s="3">
        <f t="shared" si="0"/>
        <v>-10270</v>
      </c>
      <c r="J35" s="3"/>
    </row>
    <row r="36" spans="1:10" x14ac:dyDescent="0.25">
      <c r="A36" s="3" t="s">
        <v>80</v>
      </c>
      <c r="B36" s="3"/>
      <c r="C36" s="3"/>
      <c r="D36" s="3"/>
      <c r="E36" s="3"/>
      <c r="F36" s="3"/>
      <c r="G36" s="3"/>
      <c r="H36" s="3"/>
      <c r="I36" s="3">
        <f t="shared" si="0"/>
        <v>0</v>
      </c>
      <c r="J36" s="3"/>
    </row>
    <row r="37" spans="1:10" x14ac:dyDescent="0.25">
      <c r="A37" s="3" t="s">
        <v>81</v>
      </c>
      <c r="B37" s="3"/>
      <c r="C37" s="3"/>
      <c r="D37" s="3"/>
      <c r="E37" s="3"/>
      <c r="F37" s="3"/>
      <c r="G37" s="3"/>
      <c r="H37" s="3"/>
      <c r="I37" s="3">
        <f t="shared" si="0"/>
        <v>0</v>
      </c>
      <c r="J37" s="3"/>
    </row>
    <row r="38" spans="1:10" x14ac:dyDescent="0.25">
      <c r="A38" s="3" t="s">
        <v>82</v>
      </c>
      <c r="B38" s="3"/>
      <c r="C38" s="3"/>
      <c r="D38" s="3"/>
      <c r="E38" s="3">
        <f>SUM(E33:E37)</f>
        <v>59500</v>
      </c>
      <c r="F38" s="3"/>
      <c r="G38" s="3">
        <f>SUM(G33:G37)</f>
        <v>25800</v>
      </c>
      <c r="H38" s="3"/>
      <c r="I38" s="3">
        <f>SUM(I33:I37)</f>
        <v>28130</v>
      </c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3" t="s">
        <v>159</v>
      </c>
      <c r="B42" s="3" t="s">
        <v>160</v>
      </c>
      <c r="C42" s="3" t="s">
        <v>161</v>
      </c>
      <c r="D42" s="3"/>
      <c r="E42" s="3"/>
      <c r="F42" s="3"/>
      <c r="G42" s="3"/>
      <c r="H42" s="3"/>
      <c r="I42" s="3"/>
      <c r="J42" s="3"/>
    </row>
    <row r="43" spans="1:10" x14ac:dyDescent="0.25">
      <c r="A43" s="3" t="s">
        <v>147</v>
      </c>
      <c r="B43" s="3">
        <v>250</v>
      </c>
      <c r="C43" s="3">
        <v>7.5</v>
      </c>
      <c r="D43" s="3">
        <f>SUM(B43*C43)</f>
        <v>1875</v>
      </c>
      <c r="E43" s="3"/>
      <c r="F43" s="3"/>
      <c r="G43" s="3"/>
      <c r="H43" s="3"/>
      <c r="I43" s="3"/>
      <c r="J43" s="3"/>
    </row>
    <row r="44" spans="1:10" x14ac:dyDescent="0.25">
      <c r="A44" s="3" t="s">
        <v>148</v>
      </c>
      <c r="B44" s="3">
        <v>185</v>
      </c>
      <c r="C44" s="3">
        <v>2.5</v>
      </c>
      <c r="D44" s="3">
        <f t="shared" ref="D44:D54" si="1">SUM(B44*C44)</f>
        <v>462.5</v>
      </c>
      <c r="E44" s="3"/>
      <c r="F44" s="3"/>
      <c r="G44" s="3"/>
      <c r="H44" s="3"/>
      <c r="I44" s="3"/>
      <c r="J44" s="3"/>
    </row>
    <row r="45" spans="1:10" x14ac:dyDescent="0.25">
      <c r="A45" s="3" t="s">
        <v>149</v>
      </c>
      <c r="B45" s="3">
        <v>125</v>
      </c>
      <c r="C45" s="3">
        <v>1.75</v>
      </c>
      <c r="D45" s="3">
        <f t="shared" si="1"/>
        <v>218.75</v>
      </c>
      <c r="E45" s="3"/>
      <c r="F45" s="3"/>
      <c r="G45" s="3"/>
      <c r="H45" s="3"/>
      <c r="I45" s="3"/>
      <c r="J45" s="3"/>
    </row>
    <row r="46" spans="1:10" x14ac:dyDescent="0.25">
      <c r="A46" s="3" t="s">
        <v>150</v>
      </c>
      <c r="B46" s="3">
        <v>115</v>
      </c>
      <c r="C46" s="3">
        <v>2</v>
      </c>
      <c r="D46" s="3">
        <f t="shared" si="1"/>
        <v>230</v>
      </c>
      <c r="E46" s="3"/>
      <c r="F46" s="3"/>
      <c r="G46" s="3"/>
      <c r="H46" s="3"/>
      <c r="I46" s="3"/>
      <c r="J46" s="3"/>
    </row>
    <row r="47" spans="1:10" x14ac:dyDescent="0.25">
      <c r="A47" s="3" t="s">
        <v>151</v>
      </c>
      <c r="B47" s="3">
        <v>115</v>
      </c>
      <c r="C47" s="3">
        <v>2.5</v>
      </c>
      <c r="D47" s="3">
        <f t="shared" si="1"/>
        <v>287.5</v>
      </c>
      <c r="E47" s="3"/>
      <c r="F47" s="3"/>
      <c r="G47" s="3"/>
      <c r="H47" s="3"/>
      <c r="I47" s="3"/>
      <c r="J47" s="3"/>
    </row>
    <row r="48" spans="1:10" x14ac:dyDescent="0.25">
      <c r="A48" s="3" t="s">
        <v>152</v>
      </c>
      <c r="B48" s="3">
        <v>115</v>
      </c>
      <c r="C48" s="3">
        <v>2.5</v>
      </c>
      <c r="D48" s="3">
        <f t="shared" si="1"/>
        <v>287.5</v>
      </c>
      <c r="E48" s="3"/>
      <c r="F48" s="3"/>
      <c r="G48" s="3"/>
      <c r="H48" s="3"/>
      <c r="I48" s="3"/>
      <c r="J48" s="3"/>
    </row>
    <row r="49" spans="1:10" x14ac:dyDescent="0.25">
      <c r="A49" s="3" t="s">
        <v>153</v>
      </c>
      <c r="B49" s="3">
        <v>105</v>
      </c>
      <c r="C49" s="3">
        <v>2</v>
      </c>
      <c r="D49" s="3">
        <f t="shared" si="1"/>
        <v>210</v>
      </c>
      <c r="E49" s="3"/>
      <c r="F49" s="3"/>
      <c r="G49" s="3"/>
      <c r="H49" s="3"/>
      <c r="I49" s="3"/>
      <c r="J49" s="3"/>
    </row>
    <row r="50" spans="1:10" x14ac:dyDescent="0.25">
      <c r="A50" s="3" t="s">
        <v>154</v>
      </c>
      <c r="B50" s="3">
        <v>105</v>
      </c>
      <c r="C50" s="3">
        <v>1.75</v>
      </c>
      <c r="D50" s="3">
        <f t="shared" si="1"/>
        <v>183.75</v>
      </c>
      <c r="E50" s="3"/>
      <c r="F50" s="3"/>
      <c r="G50" s="3"/>
      <c r="H50" s="3"/>
      <c r="I50" s="3"/>
      <c r="J50" s="3"/>
    </row>
    <row r="51" spans="1:10" x14ac:dyDescent="0.25">
      <c r="A51" s="3" t="s">
        <v>155</v>
      </c>
      <c r="B51" s="3">
        <v>175</v>
      </c>
      <c r="C51" s="3">
        <v>1.75</v>
      </c>
      <c r="D51" s="3">
        <f t="shared" si="1"/>
        <v>306.25</v>
      </c>
      <c r="E51" s="3"/>
      <c r="F51" s="3"/>
      <c r="G51" s="3"/>
      <c r="H51" s="3"/>
      <c r="I51" s="3"/>
      <c r="J51" s="3"/>
    </row>
    <row r="52" spans="1:10" x14ac:dyDescent="0.25">
      <c r="A52" s="3" t="s">
        <v>156</v>
      </c>
      <c r="B52" s="3">
        <v>115</v>
      </c>
      <c r="C52" s="3">
        <v>1.75</v>
      </c>
      <c r="D52" s="3">
        <f t="shared" si="1"/>
        <v>201.25</v>
      </c>
      <c r="E52" s="3"/>
      <c r="F52" s="3"/>
      <c r="G52" s="3"/>
      <c r="H52" s="3"/>
      <c r="I52" s="3"/>
      <c r="J52" s="3"/>
    </row>
    <row r="53" spans="1:10" x14ac:dyDescent="0.25">
      <c r="A53" s="3" t="s">
        <v>157</v>
      </c>
      <c r="B53" s="3">
        <v>115</v>
      </c>
      <c r="C53" s="3">
        <v>1.75</v>
      </c>
      <c r="D53" s="3">
        <f t="shared" si="1"/>
        <v>201.25</v>
      </c>
      <c r="E53" s="3"/>
      <c r="F53" s="3"/>
      <c r="G53" s="3"/>
      <c r="H53" s="3"/>
      <c r="I53" s="3"/>
      <c r="J53" s="3"/>
    </row>
    <row r="54" spans="1:10" x14ac:dyDescent="0.25">
      <c r="A54" s="3" t="s">
        <v>158</v>
      </c>
      <c r="B54" s="3">
        <v>115</v>
      </c>
      <c r="C54" s="3"/>
      <c r="D54" s="3">
        <f t="shared" si="1"/>
        <v>0</v>
      </c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>
        <f>SUM(D43:D55)</f>
        <v>4463.75</v>
      </c>
      <c r="E56" s="3">
        <v>10</v>
      </c>
      <c r="F56" s="3">
        <v>45000</v>
      </c>
      <c r="G56" s="3"/>
      <c r="H56" s="3"/>
      <c r="I56" s="3"/>
      <c r="J56" s="3"/>
    </row>
    <row r="57" spans="1:10" x14ac:dyDescent="0.25">
      <c r="A57" s="3" t="s">
        <v>162</v>
      </c>
      <c r="B57" s="3"/>
      <c r="C57" s="3"/>
      <c r="D57" s="3"/>
      <c r="E57" s="3"/>
      <c r="F57" s="3">
        <v>15000</v>
      </c>
      <c r="G57" s="3"/>
      <c r="H57" s="3"/>
      <c r="I57" s="3"/>
      <c r="J57" s="3"/>
    </row>
    <row r="58" spans="1:10" x14ac:dyDescent="0.25">
      <c r="A58" s="3" t="s">
        <v>163</v>
      </c>
      <c r="B58" s="3"/>
      <c r="C58" s="3"/>
      <c r="D58" s="3"/>
      <c r="E58" s="3"/>
      <c r="F58" s="3">
        <f>SUM(F56:F57)</f>
        <v>60000</v>
      </c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 t="s">
        <v>164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 t="s">
        <v>148</v>
      </c>
      <c r="B62" s="3">
        <v>185</v>
      </c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 t="s">
        <v>165</v>
      </c>
      <c r="B63" s="3">
        <v>180</v>
      </c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 t="s">
        <v>151</v>
      </c>
      <c r="B64" s="3">
        <v>115</v>
      </c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 t="s">
        <v>166</v>
      </c>
      <c r="B65" s="3">
        <v>115</v>
      </c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 t="s">
        <v>152</v>
      </c>
      <c r="B66" s="3">
        <v>115</v>
      </c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3"/>
      <c r="B68" s="3">
        <f>SUM(B62:B67)</f>
        <v>710</v>
      </c>
      <c r="C68" s="3">
        <v>1.25</v>
      </c>
      <c r="D68" s="3">
        <f>SUM(B68*C68)</f>
        <v>887.5</v>
      </c>
      <c r="E68" s="3">
        <v>10</v>
      </c>
      <c r="F68" s="3">
        <f>SUM(D68*E68)</f>
        <v>8875</v>
      </c>
      <c r="G68" s="3"/>
      <c r="H68" s="3"/>
      <c r="I68" s="3"/>
      <c r="J68" s="3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I13" sqref="I13"/>
    </sheetView>
  </sheetViews>
  <sheetFormatPr baseColWidth="10" defaultRowHeight="15" x14ac:dyDescent="0.25"/>
  <sheetData>
    <row r="1" spans="1:1" x14ac:dyDescent="0.25">
      <c r="A1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6" spans="1:1" x14ac:dyDescent="0.25">
      <c r="A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2"/>
  <sheetViews>
    <sheetView workbookViewId="0">
      <selection activeCell="J35" sqref="J35"/>
    </sheetView>
  </sheetViews>
  <sheetFormatPr baseColWidth="10" defaultRowHeight="15" x14ac:dyDescent="0.25"/>
  <cols>
    <col min="1" max="1" width="25.42578125" bestFit="1" customWidth="1"/>
    <col min="2" max="2" width="3.85546875" bestFit="1" customWidth="1"/>
    <col min="3" max="3" width="9.7109375" bestFit="1" customWidth="1"/>
    <col min="4" max="4" width="10.5703125" bestFit="1" customWidth="1"/>
    <col min="5" max="5" width="4.28515625" bestFit="1" customWidth="1"/>
    <col min="6" max="6" width="13.28515625" bestFit="1" customWidth="1"/>
    <col min="7" max="7" width="13.140625" bestFit="1" customWidth="1"/>
    <col min="8" max="8" width="10.5703125" bestFit="1" customWidth="1"/>
  </cols>
  <sheetData>
    <row r="2" spans="1:8" s="19" customFormat="1" x14ac:dyDescent="0.25">
      <c r="A2" s="19" t="s">
        <v>88</v>
      </c>
      <c r="B2" s="19" t="s">
        <v>91</v>
      </c>
      <c r="C2" s="19" t="s">
        <v>92</v>
      </c>
      <c r="D2" s="19" t="s">
        <v>93</v>
      </c>
      <c r="E2" s="19" t="s">
        <v>94</v>
      </c>
      <c r="F2" s="19" t="s">
        <v>67</v>
      </c>
      <c r="G2" s="19" t="s">
        <v>96</v>
      </c>
      <c r="H2" s="19" t="s">
        <v>95</v>
      </c>
    </row>
    <row r="4" spans="1:8" x14ac:dyDescent="0.25">
      <c r="A4" s="3" t="s">
        <v>60</v>
      </c>
      <c r="B4" s="3">
        <v>12</v>
      </c>
      <c r="C4" s="3">
        <v>3500</v>
      </c>
      <c r="D4" s="3">
        <f>SUM(B4*C4)</f>
        <v>42000</v>
      </c>
      <c r="E4" s="3">
        <v>12</v>
      </c>
      <c r="F4" s="3">
        <v>250</v>
      </c>
      <c r="G4" s="3">
        <f>SUM(E4*F4)</f>
        <v>3000</v>
      </c>
      <c r="H4" s="3">
        <f>SUM(D4+G4)</f>
        <v>45000</v>
      </c>
    </row>
    <row r="5" spans="1:8" x14ac:dyDescent="0.25">
      <c r="A5" s="3" t="s">
        <v>97</v>
      </c>
      <c r="B5" s="3">
        <v>8</v>
      </c>
      <c r="C5" s="3">
        <v>2500</v>
      </c>
      <c r="D5" s="3">
        <f t="shared" ref="D5:D10" si="0">SUM(B5*C5)</f>
        <v>20000</v>
      </c>
      <c r="E5" s="3">
        <v>8</v>
      </c>
      <c r="F5" s="3">
        <v>250</v>
      </c>
      <c r="G5" s="3">
        <f t="shared" ref="G5:G10" si="1">SUM(E5*F5)</f>
        <v>2000</v>
      </c>
      <c r="H5" s="3">
        <f t="shared" ref="H5:H10" si="2">SUM(D5+G5)</f>
        <v>22000</v>
      </c>
    </row>
    <row r="6" spans="1:8" x14ac:dyDescent="0.25">
      <c r="A6" s="3" t="s">
        <v>61</v>
      </c>
      <c r="B6" s="3">
        <v>10</v>
      </c>
      <c r="C6" s="3">
        <v>2500</v>
      </c>
      <c r="D6" s="3">
        <f t="shared" si="0"/>
        <v>25000</v>
      </c>
      <c r="E6" s="3">
        <v>10</v>
      </c>
      <c r="F6" s="3">
        <v>250</v>
      </c>
      <c r="G6" s="3">
        <f t="shared" si="1"/>
        <v>2500</v>
      </c>
      <c r="H6" s="3">
        <f t="shared" si="2"/>
        <v>27500</v>
      </c>
    </row>
    <row r="7" spans="1:8" x14ac:dyDescent="0.25">
      <c r="A7" s="3" t="s">
        <v>62</v>
      </c>
      <c r="B7" s="3">
        <v>10</v>
      </c>
      <c r="C7" s="3">
        <v>2500</v>
      </c>
      <c r="D7" s="3">
        <f t="shared" si="0"/>
        <v>25000</v>
      </c>
      <c r="E7" s="3">
        <v>10</v>
      </c>
      <c r="F7" s="3">
        <v>250</v>
      </c>
      <c r="G7" s="3">
        <f t="shared" si="1"/>
        <v>2500</v>
      </c>
      <c r="H7" s="3">
        <f t="shared" si="2"/>
        <v>27500</v>
      </c>
    </row>
    <row r="8" spans="1:8" x14ac:dyDescent="0.25">
      <c r="A8" s="3" t="s">
        <v>89</v>
      </c>
      <c r="B8" s="3">
        <v>10</v>
      </c>
      <c r="C8" s="3">
        <v>1500</v>
      </c>
      <c r="D8" s="3">
        <f t="shared" si="0"/>
        <v>15000</v>
      </c>
      <c r="E8" s="3">
        <v>10</v>
      </c>
      <c r="F8" s="3">
        <v>250</v>
      </c>
      <c r="G8" s="3">
        <f t="shared" si="1"/>
        <v>2500</v>
      </c>
      <c r="H8" s="3">
        <f t="shared" si="2"/>
        <v>17500</v>
      </c>
    </row>
    <row r="9" spans="1:8" x14ac:dyDescent="0.25">
      <c r="A9" s="3" t="s">
        <v>63</v>
      </c>
      <c r="B9" s="3">
        <v>10</v>
      </c>
      <c r="C9" s="3">
        <v>1500</v>
      </c>
      <c r="D9" s="3">
        <f t="shared" si="0"/>
        <v>15000</v>
      </c>
      <c r="E9" s="3">
        <v>10</v>
      </c>
      <c r="F9" s="3">
        <v>250</v>
      </c>
      <c r="G9" s="3">
        <f t="shared" si="1"/>
        <v>2500</v>
      </c>
      <c r="H9" s="3">
        <f t="shared" si="2"/>
        <v>17500</v>
      </c>
    </row>
    <row r="10" spans="1:8" x14ac:dyDescent="0.25">
      <c r="A10" s="3" t="s">
        <v>90</v>
      </c>
      <c r="B10" s="3">
        <v>18</v>
      </c>
      <c r="C10" s="3">
        <v>1500</v>
      </c>
      <c r="D10" s="3">
        <f t="shared" si="0"/>
        <v>27000</v>
      </c>
      <c r="E10" s="3">
        <v>14</v>
      </c>
      <c r="F10" s="3">
        <v>250</v>
      </c>
      <c r="G10" s="3">
        <f t="shared" si="1"/>
        <v>3500</v>
      </c>
      <c r="H10" s="3">
        <f t="shared" si="2"/>
        <v>30500</v>
      </c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142</v>
      </c>
      <c r="B12" s="3">
        <f>SUM(B4:B11)</f>
        <v>78</v>
      </c>
      <c r="C12" s="3"/>
      <c r="D12" s="3">
        <f>SUM(D4:D11)</f>
        <v>169000</v>
      </c>
      <c r="E12" s="3">
        <f>SUM(E4:E11)</f>
        <v>74</v>
      </c>
      <c r="F12" s="3"/>
      <c r="G12" s="3">
        <f>SUM(G4:G11)</f>
        <v>18500</v>
      </c>
      <c r="H12" s="3">
        <f>SUM(H4:H11)</f>
        <v>187500</v>
      </c>
    </row>
    <row r="13" spans="1:8" x14ac:dyDescent="0.25">
      <c r="A13" s="3" t="s">
        <v>143</v>
      </c>
      <c r="B13" s="3"/>
      <c r="C13" s="3"/>
      <c r="D13" s="3">
        <v>338000</v>
      </c>
      <c r="E13" s="3"/>
      <c r="F13" s="3"/>
      <c r="G13" s="3"/>
      <c r="H13" s="3"/>
    </row>
    <row r="16" spans="1:8" x14ac:dyDescent="0.25">
      <c r="A16" s="3" t="s">
        <v>98</v>
      </c>
      <c r="B16" s="3"/>
      <c r="C16" s="3" t="s">
        <v>103</v>
      </c>
      <c r="D16" s="3" t="s">
        <v>104</v>
      </c>
      <c r="E16" s="3"/>
      <c r="F16" s="3"/>
    </row>
    <row r="17" spans="1:6" x14ac:dyDescent="0.25">
      <c r="A17" s="3" t="s">
        <v>102</v>
      </c>
      <c r="B17" s="3"/>
      <c r="C17" s="3">
        <v>24</v>
      </c>
      <c r="D17" s="3">
        <v>190</v>
      </c>
      <c r="E17" s="3"/>
      <c r="F17" s="3">
        <f>SUM(C17*D17)</f>
        <v>4560</v>
      </c>
    </row>
    <row r="18" spans="1:6" x14ac:dyDescent="0.25">
      <c r="A18" s="3" t="s">
        <v>102</v>
      </c>
      <c r="B18" s="3"/>
      <c r="C18" s="3">
        <v>1.5</v>
      </c>
      <c r="D18" s="3">
        <v>120</v>
      </c>
      <c r="E18" s="3"/>
      <c r="F18" s="3">
        <f t="shared" ref="F18:F19" si="3">SUM(C18*D18)</f>
        <v>180</v>
      </c>
    </row>
    <row r="19" spans="1:6" x14ac:dyDescent="0.25">
      <c r="A19" s="3" t="s">
        <v>105</v>
      </c>
      <c r="B19" s="3"/>
      <c r="C19" s="3">
        <v>3</v>
      </c>
      <c r="D19" s="3">
        <v>190</v>
      </c>
      <c r="E19" s="3"/>
      <c r="F19" s="3">
        <f t="shared" si="3"/>
        <v>570</v>
      </c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 t="s">
        <v>106</v>
      </c>
      <c r="B21" s="3"/>
      <c r="C21" s="3"/>
      <c r="D21" s="3"/>
      <c r="E21" s="3"/>
      <c r="F21" s="3">
        <f>SUM(F17:F20)</f>
        <v>5310</v>
      </c>
    </row>
    <row r="22" spans="1:6" x14ac:dyDescent="0.25">
      <c r="A22" s="3" t="s">
        <v>107</v>
      </c>
      <c r="B22" s="3"/>
      <c r="C22" s="3"/>
      <c r="D22" s="3"/>
      <c r="E22" s="3"/>
      <c r="F22" s="3">
        <f>SUM(F21*25)</f>
        <v>132750</v>
      </c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 t="s">
        <v>108</v>
      </c>
      <c r="B24" s="3"/>
      <c r="C24" s="3"/>
      <c r="D24" s="3"/>
      <c r="E24" s="3"/>
      <c r="F24" s="3">
        <f>SUM(F21*19)</f>
        <v>100890</v>
      </c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>
        <f>SUM(F22:F24)</f>
        <v>233640</v>
      </c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 t="s">
        <v>109</v>
      </c>
      <c r="B28" s="3"/>
      <c r="C28" s="3"/>
      <c r="D28" s="3"/>
      <c r="E28" s="3"/>
      <c r="F28" s="3"/>
    </row>
    <row r="29" spans="1:6" x14ac:dyDescent="0.25">
      <c r="A29" s="3"/>
      <c r="B29" s="3"/>
      <c r="C29" s="3">
        <v>40</v>
      </c>
      <c r="D29" s="3">
        <v>190</v>
      </c>
      <c r="E29" s="3"/>
      <c r="F29" s="3">
        <f>SUM(C29*D29)</f>
        <v>7600</v>
      </c>
    </row>
    <row r="30" spans="1:6" x14ac:dyDescent="0.25">
      <c r="A30" s="3"/>
      <c r="B30" s="3"/>
      <c r="C30" s="3"/>
      <c r="D30" s="3"/>
      <c r="E30" s="3"/>
      <c r="F30" s="3"/>
    </row>
    <row r="32" spans="1:6" ht="18.75" x14ac:dyDescent="0.3">
      <c r="F32" s="20">
        <f>SUM(F26:F29)</f>
        <v>241240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3" sqref="B13"/>
    </sheetView>
  </sheetViews>
  <sheetFormatPr baseColWidth="10" defaultRowHeight="15" x14ac:dyDescent="0.25"/>
  <cols>
    <col min="1" max="1" width="26.85546875" bestFit="1" customWidth="1"/>
    <col min="2" max="2" width="7" bestFit="1" customWidth="1"/>
  </cols>
  <sheetData>
    <row r="1" spans="1:3" ht="21" x14ac:dyDescent="0.35">
      <c r="A1" s="5" t="s">
        <v>118</v>
      </c>
      <c r="B1" s="3"/>
    </row>
    <row r="2" spans="1:3" x14ac:dyDescent="0.25">
      <c r="A2" s="3" t="s">
        <v>119</v>
      </c>
      <c r="B2" s="3">
        <f>66000+6900</f>
        <v>72900</v>
      </c>
    </row>
    <row r="3" spans="1:3" x14ac:dyDescent="0.25">
      <c r="A3" s="3" t="s">
        <v>120</v>
      </c>
      <c r="B3" s="3">
        <v>50000</v>
      </c>
    </row>
    <row r="4" spans="1:3" x14ac:dyDescent="0.25">
      <c r="A4" s="3" t="s">
        <v>121</v>
      </c>
      <c r="B4" s="3">
        <v>10000</v>
      </c>
    </row>
    <row r="5" spans="1:3" x14ac:dyDescent="0.25">
      <c r="A5" s="3" t="s">
        <v>55</v>
      </c>
      <c r="B5" s="3">
        <v>15000</v>
      </c>
    </row>
    <row r="6" spans="1:3" x14ac:dyDescent="0.25">
      <c r="A6" s="3" t="s">
        <v>54</v>
      </c>
      <c r="B6" s="3">
        <v>8000</v>
      </c>
    </row>
    <row r="7" spans="1:3" x14ac:dyDescent="0.25">
      <c r="A7" s="3" t="s">
        <v>122</v>
      </c>
      <c r="B7" s="3"/>
    </row>
    <row r="8" spans="1:3" x14ac:dyDescent="0.25">
      <c r="A8" s="3" t="s">
        <v>124</v>
      </c>
      <c r="B8" s="3">
        <v>30000</v>
      </c>
    </row>
    <row r="9" spans="1:3" x14ac:dyDescent="0.25">
      <c r="A9" s="3" t="s">
        <v>123</v>
      </c>
      <c r="B9" s="3"/>
      <c r="C9" t="s">
        <v>146</v>
      </c>
    </row>
    <row r="10" spans="1:3" x14ac:dyDescent="0.25">
      <c r="A10" s="3"/>
      <c r="B10" s="3"/>
    </row>
    <row r="11" spans="1:3" x14ac:dyDescent="0.25">
      <c r="A11" s="3"/>
      <c r="B11" s="3"/>
    </row>
    <row r="12" spans="1:3" x14ac:dyDescent="0.25">
      <c r="A12" s="3"/>
      <c r="B12" s="3"/>
    </row>
    <row r="13" spans="1:3" x14ac:dyDescent="0.25">
      <c r="A13" s="3" t="s">
        <v>134</v>
      </c>
      <c r="B13" s="3">
        <f>SUM(B2:B12)</f>
        <v>185900</v>
      </c>
    </row>
    <row r="14" spans="1:3" x14ac:dyDescent="0.25">
      <c r="A14" s="3"/>
      <c r="B14" s="3"/>
    </row>
    <row r="15" spans="1:3" x14ac:dyDescent="0.25">
      <c r="A15" s="3"/>
      <c r="B15" s="3"/>
    </row>
    <row r="16" spans="1:3" x14ac:dyDescent="0.25">
      <c r="A16" s="3"/>
      <c r="B16" s="3"/>
    </row>
    <row r="17" spans="1:2" ht="21" x14ac:dyDescent="0.35">
      <c r="A17" s="5" t="s">
        <v>2</v>
      </c>
      <c r="B17" s="3"/>
    </row>
    <row r="18" spans="1:2" x14ac:dyDescent="0.25">
      <c r="A18" s="3" t="s">
        <v>133</v>
      </c>
      <c r="B18" s="3">
        <v>20000</v>
      </c>
    </row>
    <row r="19" spans="1:2" x14ac:dyDescent="0.25">
      <c r="A19" s="3" t="s">
        <v>125</v>
      </c>
      <c r="B19" s="3">
        <v>60000</v>
      </c>
    </row>
    <row r="20" spans="1:2" x14ac:dyDescent="0.25">
      <c r="A20" s="3" t="s">
        <v>126</v>
      </c>
      <c r="B20" s="3"/>
    </row>
    <row r="21" spans="1:2" x14ac:dyDescent="0.25">
      <c r="A21" s="3" t="s">
        <v>127</v>
      </c>
      <c r="B21" s="3">
        <v>45000</v>
      </c>
    </row>
    <row r="22" spans="1:2" x14ac:dyDescent="0.25">
      <c r="A22" s="3" t="s">
        <v>128</v>
      </c>
      <c r="B22" s="3"/>
    </row>
    <row r="23" spans="1:2" x14ac:dyDescent="0.25">
      <c r="A23" s="3" t="s">
        <v>129</v>
      </c>
      <c r="B23" s="3">
        <v>90000</v>
      </c>
    </row>
    <row r="24" spans="1:2" x14ac:dyDescent="0.25">
      <c r="A24" s="3" t="s">
        <v>130</v>
      </c>
      <c r="B24" s="3"/>
    </row>
    <row r="25" spans="1:2" x14ac:dyDescent="0.25">
      <c r="A25" s="3" t="s">
        <v>131</v>
      </c>
      <c r="B25" s="3">
        <v>100000</v>
      </c>
    </row>
    <row r="26" spans="1:2" x14ac:dyDescent="0.25">
      <c r="A26" s="3" t="s">
        <v>132</v>
      </c>
      <c r="B26" s="3">
        <v>100000</v>
      </c>
    </row>
    <row r="27" spans="1:2" x14ac:dyDescent="0.25">
      <c r="A27" s="3"/>
      <c r="B27" s="3"/>
    </row>
    <row r="28" spans="1:2" x14ac:dyDescent="0.25">
      <c r="A28" s="3" t="s">
        <v>135</v>
      </c>
      <c r="B28" s="3">
        <f>SUM(B18:B27)</f>
        <v>415000</v>
      </c>
    </row>
    <row r="29" spans="1:2" x14ac:dyDescent="0.25">
      <c r="A29" s="3"/>
      <c r="B29" s="3"/>
    </row>
    <row r="31" spans="1:2" x14ac:dyDescent="0.25">
      <c r="A31" t="s">
        <v>206</v>
      </c>
      <c r="B31">
        <v>18000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Regnskap 2016-budsjett 2017</vt:lpstr>
      <vt:lpstr>Treningsoversikt</vt:lpstr>
      <vt:lpstr>medlemskontigenter</vt:lpstr>
      <vt:lpstr>Kurs</vt:lpstr>
      <vt:lpstr>Halleie</vt:lpstr>
      <vt:lpstr>Treninginnt klubb</vt:lpstr>
      <vt:lpstr>Dugnad-tilskudd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Schøning</dc:creator>
  <cp:lastModifiedBy>Cathrine Schøning</cp:lastModifiedBy>
  <cp:lastPrinted>2017-03-02T14:40:22Z</cp:lastPrinted>
  <dcterms:created xsi:type="dcterms:W3CDTF">2016-10-10T04:40:13Z</dcterms:created>
  <dcterms:modified xsi:type="dcterms:W3CDTF">2017-03-15T17:38:01Z</dcterms:modified>
</cp:coreProperties>
</file>